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rem\Desktop\"/>
    </mc:Choice>
  </mc:AlternateContent>
  <xr:revisionPtr revIDLastSave="0" documentId="13_ncr:1_{C756D5E9-825A-425F-8339-F0D56C35FEE2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Modèle" sheetId="1" state="hidden" r:id="rId1"/>
    <sheet name="Modèle à copier" sheetId="21" state="hidden" r:id="rId2"/>
    <sheet name="Commandes" sheetId="2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N12" i="21" l="1"/>
  <c r="AL12" i="21"/>
  <c r="AN12" i="1"/>
  <c r="AL12" i="1"/>
  <c r="A41" i="1"/>
  <c r="A40" i="1"/>
  <c r="A15" i="21" l="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32" i="21"/>
  <c r="A16" i="21"/>
  <c r="B15" i="21"/>
  <c r="AL15" i="21" l="1"/>
  <c r="AL34" i="1"/>
  <c r="AO31" i="1"/>
  <c r="AM31" i="1"/>
  <c r="AL15" i="1"/>
  <c r="A9" i="23"/>
  <c r="A7" i="21"/>
  <c r="A7" i="23"/>
  <c r="A40" i="23"/>
  <c r="B39" i="23"/>
  <c r="A38" i="23"/>
  <c r="A37" i="23"/>
  <c r="A36" i="23"/>
  <c r="AG34" i="23"/>
  <c r="AO32" i="23"/>
  <c r="AN32" i="23"/>
  <c r="AM32" i="23"/>
  <c r="AL32" i="23"/>
  <c r="AO31" i="23"/>
  <c r="AM31" i="23"/>
  <c r="D31" i="23"/>
  <c r="C31" i="23"/>
  <c r="AN31" i="23" s="1"/>
  <c r="B31" i="23"/>
  <c r="AO30" i="23"/>
  <c r="AM30" i="23"/>
  <c r="D30" i="23"/>
  <c r="C30" i="23"/>
  <c r="B30" i="23"/>
  <c r="AO29" i="23"/>
  <c r="AM29" i="23"/>
  <c r="D29" i="23"/>
  <c r="C29" i="23"/>
  <c r="B29" i="23"/>
  <c r="AO28" i="23"/>
  <c r="AM28" i="23"/>
  <c r="D28" i="23"/>
  <c r="C28" i="23"/>
  <c r="B28" i="23"/>
  <c r="AO27" i="23"/>
  <c r="AM27" i="23"/>
  <c r="D27" i="23"/>
  <c r="C27" i="23"/>
  <c r="B27" i="23"/>
  <c r="AO26" i="23"/>
  <c r="AM26" i="23"/>
  <c r="D26" i="23"/>
  <c r="C26" i="23"/>
  <c r="B26" i="23"/>
  <c r="AO25" i="23"/>
  <c r="AM25" i="23"/>
  <c r="D25" i="23"/>
  <c r="C25" i="23"/>
  <c r="B25" i="23"/>
  <c r="AO24" i="23"/>
  <c r="AM24" i="23"/>
  <c r="D24" i="23"/>
  <c r="C24" i="23"/>
  <c r="B24" i="23"/>
  <c r="AO23" i="23"/>
  <c r="AM23" i="23"/>
  <c r="D23" i="23"/>
  <c r="C23" i="23"/>
  <c r="B23" i="23"/>
  <c r="AO22" i="23"/>
  <c r="AM22" i="23"/>
  <c r="D22" i="23"/>
  <c r="C22" i="23"/>
  <c r="B22" i="23"/>
  <c r="AO21" i="23"/>
  <c r="AM21" i="23"/>
  <c r="D21" i="23"/>
  <c r="C21" i="23"/>
  <c r="B21" i="23"/>
  <c r="AO20" i="23"/>
  <c r="AM20" i="23"/>
  <c r="D20" i="23"/>
  <c r="C20" i="23"/>
  <c r="B20" i="23"/>
  <c r="AO19" i="23"/>
  <c r="AM19" i="23"/>
  <c r="D19" i="23"/>
  <c r="C19" i="23"/>
  <c r="B19" i="23"/>
  <c r="AO18" i="23"/>
  <c r="AM18" i="23"/>
  <c r="D18" i="23"/>
  <c r="C18" i="23"/>
  <c r="B18" i="23"/>
  <c r="AO17" i="23"/>
  <c r="AM17" i="23"/>
  <c r="D17" i="23"/>
  <c r="C17" i="23"/>
  <c r="B17" i="23"/>
  <c r="AO16" i="23"/>
  <c r="AM16" i="23"/>
  <c r="D16" i="23"/>
  <c r="C16" i="23"/>
  <c r="B16" i="23"/>
  <c r="AO15" i="23"/>
  <c r="AM15" i="23"/>
  <c r="D15" i="23"/>
  <c r="C15" i="23"/>
  <c r="AL15" i="23" s="1"/>
  <c r="B15" i="23"/>
  <c r="AO14" i="23"/>
  <c r="AM14" i="23"/>
  <c r="AO13" i="23"/>
  <c r="AM13" i="23"/>
  <c r="B13" i="23"/>
  <c r="AO12" i="23"/>
  <c r="AM12" i="23"/>
  <c r="C12" i="23"/>
  <c r="A12" i="23"/>
  <c r="AO10" i="23"/>
  <c r="AN10" i="23"/>
  <c r="AM10" i="23"/>
  <c r="AL10" i="23"/>
  <c r="AI10" i="23"/>
  <c r="AG10" i="23"/>
  <c r="AE10" i="23"/>
  <c r="AC10" i="23"/>
  <c r="AA10" i="23"/>
  <c r="Y10" i="23"/>
  <c r="W10" i="23"/>
  <c r="U10" i="23"/>
  <c r="S10" i="23"/>
  <c r="Q10" i="23"/>
  <c r="N10" i="23"/>
  <c r="L10" i="23"/>
  <c r="J10" i="23"/>
  <c r="H10" i="23"/>
  <c r="F10" i="23"/>
  <c r="D10" i="23"/>
  <c r="C10" i="23"/>
  <c r="B10" i="23"/>
  <c r="AN9" i="23"/>
  <c r="AL9" i="23"/>
  <c r="Q9" i="23"/>
  <c r="F9" i="23"/>
  <c r="C9" i="23"/>
  <c r="B9" i="23"/>
  <c r="Y5" i="23"/>
  <c r="D5" i="23"/>
  <c r="D4" i="23"/>
  <c r="D3" i="23"/>
  <c r="A1" i="23"/>
  <c r="AL31" i="1"/>
  <c r="AN31" i="1"/>
  <c r="C12" i="21"/>
  <c r="AG34" i="21"/>
  <c r="D31" i="21"/>
  <c r="D30" i="21"/>
  <c r="D29" i="21"/>
  <c r="D28" i="21"/>
  <c r="D27" i="21"/>
  <c r="D26" i="21"/>
  <c r="D25" i="21"/>
  <c r="D24" i="21"/>
  <c r="D23" i="21"/>
  <c r="D22" i="21"/>
  <c r="AN22" i="21" s="1"/>
  <c r="D21" i="21"/>
  <c r="D20" i="21"/>
  <c r="D19" i="21"/>
  <c r="D18" i="21"/>
  <c r="D17" i="21"/>
  <c r="AN17" i="21" s="1"/>
  <c r="D16" i="21"/>
  <c r="D15" i="21"/>
  <c r="C31" i="21"/>
  <c r="C30" i="21"/>
  <c r="AL30" i="21" s="1"/>
  <c r="C29" i="21"/>
  <c r="C28" i="21"/>
  <c r="AL28" i="21" s="1"/>
  <c r="C27" i="21"/>
  <c r="C26" i="21"/>
  <c r="C25" i="21"/>
  <c r="AN25" i="21" s="1"/>
  <c r="C24" i="21"/>
  <c r="C23" i="21"/>
  <c r="AN23" i="21" s="1"/>
  <c r="C22" i="21"/>
  <c r="C21" i="21"/>
  <c r="C20" i="21"/>
  <c r="C19" i="21"/>
  <c r="C18" i="21"/>
  <c r="C17" i="21"/>
  <c r="C16" i="21"/>
  <c r="C15" i="21"/>
  <c r="AL19" i="21"/>
  <c r="AL23" i="21"/>
  <c r="AN27" i="21"/>
  <c r="AN31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3" i="21"/>
  <c r="A12" i="21"/>
  <c r="A40" i="21"/>
  <c r="B39" i="21"/>
  <c r="A38" i="21"/>
  <c r="A37" i="21"/>
  <c r="A36" i="21"/>
  <c r="AO10" i="21"/>
  <c r="AN10" i="21"/>
  <c r="AM10" i="21"/>
  <c r="AL10" i="21"/>
  <c r="AI10" i="21"/>
  <c r="AG10" i="21"/>
  <c r="AE10" i="21"/>
  <c r="AC10" i="21"/>
  <c r="AA10" i="21"/>
  <c r="Y10" i="21"/>
  <c r="W10" i="21"/>
  <c r="U10" i="21"/>
  <c r="S10" i="21"/>
  <c r="Q10" i="21"/>
  <c r="N10" i="21"/>
  <c r="L10" i="21"/>
  <c r="J10" i="21"/>
  <c r="H10" i="21"/>
  <c r="F10" i="21"/>
  <c r="D5" i="21"/>
  <c r="AO31" i="21"/>
  <c r="AM31" i="21"/>
  <c r="D10" i="21"/>
  <c r="C10" i="21"/>
  <c r="B10" i="21"/>
  <c r="AN9" i="21"/>
  <c r="AL9" i="21"/>
  <c r="Q9" i="21"/>
  <c r="F9" i="21"/>
  <c r="C9" i="21"/>
  <c r="B9" i="21"/>
  <c r="A9" i="21"/>
  <c r="Y5" i="21"/>
  <c r="D4" i="21"/>
  <c r="D3" i="21"/>
  <c r="A1" i="21"/>
  <c r="AO32" i="21"/>
  <c r="AN32" i="21"/>
  <c r="AM32" i="21"/>
  <c r="AL32" i="21"/>
  <c r="AO30" i="21"/>
  <c r="AN30" i="21"/>
  <c r="AM30" i="21"/>
  <c r="AO29" i="21"/>
  <c r="AN29" i="21"/>
  <c r="AM29" i="21"/>
  <c r="AL29" i="21"/>
  <c r="AO28" i="21"/>
  <c r="AN28" i="21"/>
  <c r="AM28" i="21"/>
  <c r="AO27" i="21"/>
  <c r="AM27" i="21"/>
  <c r="AO26" i="21"/>
  <c r="AN26" i="21"/>
  <c r="AM26" i="21"/>
  <c r="AL26" i="21"/>
  <c r="AO25" i="21"/>
  <c r="AM25" i="21"/>
  <c r="AL25" i="21"/>
  <c r="AO24" i="21"/>
  <c r="AN24" i="21"/>
  <c r="AM24" i="21"/>
  <c r="AL24" i="21"/>
  <c r="AO23" i="21"/>
  <c r="AM23" i="21"/>
  <c r="AO22" i="21"/>
  <c r="AM22" i="21"/>
  <c r="AL22" i="21"/>
  <c r="AO21" i="21"/>
  <c r="AN21" i="21"/>
  <c r="AM21" i="21"/>
  <c r="AL21" i="21"/>
  <c r="AO20" i="21"/>
  <c r="AN20" i="21"/>
  <c r="AM20" i="21"/>
  <c r="AL20" i="21"/>
  <c r="AO19" i="21"/>
  <c r="AM19" i="21"/>
  <c r="AO18" i="21"/>
  <c r="AN18" i="21"/>
  <c r="AM18" i="21"/>
  <c r="AL18" i="21"/>
  <c r="AO17" i="21"/>
  <c r="AM17" i="21"/>
  <c r="AL17" i="21"/>
  <c r="AO16" i="21"/>
  <c r="AN16" i="21"/>
  <c r="AM16" i="21"/>
  <c r="AL16" i="21"/>
  <c r="AO15" i="21"/>
  <c r="AN15" i="21"/>
  <c r="AM15" i="21"/>
  <c r="AO14" i="21"/>
  <c r="AM14" i="21"/>
  <c r="AO13" i="21"/>
  <c r="AM13" i="21"/>
  <c r="AO12" i="21"/>
  <c r="AM12" i="21"/>
  <c r="AP14" i="21" s="1"/>
  <c r="AL32" i="1"/>
  <c r="AM32" i="1"/>
  <c r="AN32" i="1"/>
  <c r="AO32" i="1"/>
  <c r="AL21" i="23" l="1"/>
  <c r="AL29" i="23"/>
  <c r="AN17" i="23"/>
  <c r="AN20" i="23"/>
  <c r="AL28" i="23"/>
  <c r="A8" i="21"/>
  <c r="A8" i="23"/>
  <c r="AN22" i="23"/>
  <c r="AN30" i="23"/>
  <c r="AN16" i="23"/>
  <c r="AN24" i="23"/>
  <c r="AN18" i="23"/>
  <c r="AL20" i="23"/>
  <c r="AN28" i="23"/>
  <c r="AN25" i="23"/>
  <c r="AP14" i="23"/>
  <c r="AP12" i="23"/>
  <c r="AN15" i="23"/>
  <c r="AN29" i="23"/>
  <c r="AL27" i="23"/>
  <c r="AN21" i="23"/>
  <c r="AL30" i="23"/>
  <c r="AL31" i="23"/>
  <c r="AN12" i="23"/>
  <c r="AN23" i="23"/>
  <c r="AN26" i="23"/>
  <c r="AL19" i="23"/>
  <c r="AL22" i="23"/>
  <c r="AL23" i="23"/>
  <c r="AO11" i="23"/>
  <c r="AM11" i="23"/>
  <c r="AM34" i="23"/>
  <c r="AL18" i="23"/>
  <c r="AL26" i="23"/>
  <c r="AO34" i="23"/>
  <c r="AL17" i="23"/>
  <c r="AN19" i="23"/>
  <c r="AL25" i="23"/>
  <c r="AN27" i="23"/>
  <c r="AL16" i="23"/>
  <c r="AL24" i="23"/>
  <c r="AL12" i="23"/>
  <c r="AP13" i="23"/>
  <c r="AN19" i="21"/>
  <c r="AL27" i="21"/>
  <c r="AL31" i="21"/>
  <c r="AO34" i="21"/>
  <c r="AO11" i="21"/>
  <c r="AM11" i="21"/>
  <c r="AP12" i="21"/>
  <c r="AP13" i="21"/>
  <c r="AM34" i="21"/>
  <c r="AN34" i="23" l="1"/>
  <c r="AL34" i="23"/>
  <c r="AL11" i="23"/>
  <c r="AN11" i="23"/>
  <c r="AL34" i="21"/>
  <c r="AL11" i="21"/>
  <c r="AN34" i="21"/>
  <c r="AN11" i="21"/>
  <c r="AL30" i="1" l="1"/>
  <c r="AL29" i="1"/>
  <c r="AM29" i="1"/>
  <c r="AN29" i="1"/>
  <c r="AO29" i="1"/>
  <c r="AM30" i="1"/>
  <c r="AN30" i="1"/>
  <c r="AO30" i="1"/>
  <c r="AL17" i="1"/>
  <c r="AM17" i="1"/>
  <c r="AN17" i="1"/>
  <c r="AO17" i="1"/>
  <c r="AL18" i="1"/>
  <c r="AM18" i="1"/>
  <c r="AN18" i="1"/>
  <c r="AO18" i="1"/>
  <c r="AL19" i="1"/>
  <c r="AM19" i="1"/>
  <c r="AN19" i="1"/>
  <c r="AO19" i="1"/>
  <c r="AL20" i="1"/>
  <c r="AM20" i="1"/>
  <c r="AN20" i="1"/>
  <c r="AO20" i="1"/>
  <c r="AL21" i="1"/>
  <c r="AM21" i="1"/>
  <c r="AN21" i="1"/>
  <c r="AO21" i="1"/>
  <c r="AL22" i="1"/>
  <c r="AM22" i="1"/>
  <c r="AN22" i="1"/>
  <c r="AO22" i="1"/>
  <c r="AL23" i="1"/>
  <c r="AM23" i="1"/>
  <c r="AN23" i="1"/>
  <c r="AO23" i="1"/>
  <c r="AL24" i="1"/>
  <c r="AM24" i="1"/>
  <c r="AN24" i="1"/>
  <c r="AO24" i="1"/>
  <c r="AL25" i="1"/>
  <c r="AM25" i="1"/>
  <c r="AN25" i="1"/>
  <c r="AO25" i="1"/>
  <c r="AL26" i="1"/>
  <c r="AM26" i="1"/>
  <c r="AN26" i="1"/>
  <c r="AO26" i="1"/>
  <c r="AL27" i="1"/>
  <c r="AM27" i="1"/>
  <c r="AN27" i="1"/>
  <c r="AO27" i="1"/>
  <c r="AL28" i="1"/>
  <c r="AM28" i="1"/>
  <c r="AN28" i="1"/>
  <c r="AO28" i="1"/>
  <c r="C12" i="1" l="1"/>
  <c r="A41" i="21" l="1"/>
  <c r="A41" i="23"/>
  <c r="AM12" i="1"/>
  <c r="AL16" i="1"/>
  <c r="AO16" i="1"/>
  <c r="AO15" i="1"/>
  <c r="AM16" i="1"/>
  <c r="AM15" i="1"/>
  <c r="AN16" i="1"/>
  <c r="AN15" i="1"/>
  <c r="AO12" i="1"/>
  <c r="AO13" i="1"/>
  <c r="AO14" i="1"/>
  <c r="AM13" i="1"/>
  <c r="AM14" i="1"/>
  <c r="AP14" i="1" l="1"/>
  <c r="AP12" i="1"/>
  <c r="AP13" i="1"/>
  <c r="AM34" i="1"/>
  <c r="AO34" i="1"/>
  <c r="AM11" i="1"/>
  <c r="AO11" i="1"/>
  <c r="AN34" i="1"/>
  <c r="AN11" i="1" l="1"/>
  <c r="AL11" i="1"/>
</calcChain>
</file>

<file path=xl/sharedStrings.xml><?xml version="1.0" encoding="utf-8"?>
<sst xmlns="http://schemas.openxmlformats.org/spreadsheetml/2006/main" count="163" uniqueCount="64">
  <si>
    <r>
      <t>O</t>
    </r>
    <r>
      <rPr>
        <b/>
        <vertAlign val="subscript"/>
        <sz val="13"/>
        <color rgb="FF183560"/>
        <rFont val="Calibri"/>
        <family val="2"/>
        <scheme val="minor"/>
      </rPr>
      <t>2</t>
    </r>
    <r>
      <rPr>
        <b/>
        <sz val="13"/>
        <color rgb="FF183560"/>
        <rFont val="Calibri"/>
        <family val="2"/>
        <scheme val="minor"/>
      </rPr>
      <t>MounTainBike - Equipements période 2022 à 2024 - commande N°2</t>
    </r>
  </si>
  <si>
    <t>O2MounTainBike</t>
  </si>
  <si>
    <t>Prénom</t>
  </si>
  <si>
    <t>Place de Sautaux</t>
  </si>
  <si>
    <t>Nom</t>
  </si>
  <si>
    <t>CH-1661 Le Pâquier-Montbarry</t>
  </si>
  <si>
    <t>Droit au pack</t>
  </si>
  <si>
    <t>Oui</t>
  </si>
  <si>
    <t>Pos</t>
  </si>
  <si>
    <t>Description article</t>
  </si>
  <si>
    <t>Prix (CHF)</t>
  </si>
  <si>
    <t>Taille enfant</t>
  </si>
  <si>
    <t>Taille adulte</t>
  </si>
  <si>
    <t>Commande</t>
  </si>
  <si>
    <t>Livraison</t>
  </si>
  <si>
    <t>E: Enfant, A: Adulte</t>
  </si>
  <si>
    <t>E</t>
  </si>
  <si>
    <t>A</t>
  </si>
  <si>
    <t>6-8</t>
  </si>
  <si>
    <t>8-9</t>
  </si>
  <si>
    <t>10-11</t>
  </si>
  <si>
    <t>12</t>
  </si>
  <si>
    <t>14</t>
  </si>
  <si>
    <t>XXS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</si>
  <si>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</si>
  <si>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</si>
  <si>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</si>
  <si>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</si>
  <si>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</si>
  <si>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</si>
  <si>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</si>
  <si>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</si>
  <si>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</si>
  <si>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Total CHF</t>
  </si>
  <si>
    <t>Nbre pces</t>
  </si>
  <si>
    <t>C: commande, L: livraison</t>
  </si>
  <si>
    <t>C</t>
  </si>
  <si>
    <t>PACK</t>
  </si>
  <si>
    <t>Maillot manches longues</t>
  </si>
  <si>
    <t>Maillot m. courtes homme/enfant</t>
  </si>
  <si>
    <t>Maillot manches courtes femme</t>
  </si>
  <si>
    <t>Cuissard à bretelles, peau homme</t>
  </si>
  <si>
    <t>Cuissard à bretelles, peau enfant</t>
  </si>
  <si>
    <t>Cuissard à bretelles, peau femme</t>
  </si>
  <si>
    <t>Cuissard sans bretelles, peau femme</t>
  </si>
  <si>
    <t>Imperméable manches longues</t>
  </si>
  <si>
    <t>Veste manches longues, Thermo</t>
  </si>
  <si>
    <t>Collant à bretelles, homme</t>
  </si>
  <si>
    <t>Collant à bretelles, femme</t>
  </si>
  <si>
    <t>Collant à bretelle, enfant</t>
  </si>
  <si>
    <t>Collants à bretelles sans peau</t>
  </si>
  <si>
    <t>Gilet sans manches</t>
  </si>
  <si>
    <t>Baggy (short) MTB</t>
  </si>
  <si>
    <t>Genouillères noires</t>
  </si>
  <si>
    <t>Jambières</t>
  </si>
  <si>
    <t>xxx</t>
  </si>
  <si>
    <t>Total</t>
  </si>
  <si>
    <t>Remarques importantes</t>
  </si>
  <si>
    <t>A) La commande ne sera ni reprise ni changée par le club!</t>
  </si>
  <si>
    <t>B) Le pack est facturé 70.- pour les enfants jusqu'à leur année des 16 ans (comprise) et 100.- pour les adultes</t>
  </si>
  <si>
    <t>Chaque membre bénéficie du pack 1x par période de 3 ans.</t>
  </si>
  <si>
    <t>Date Naissance</t>
  </si>
  <si>
    <t>Non</t>
  </si>
  <si>
    <t>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</si>
</sst>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\-0.00;&quot;-&quot;"/>
  </numFmts>
  <fonts count="1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3"/>
      <color rgb="FF183560"/>
      <name val="Calibri"/>
      <family val="2"/>
      <scheme val="minor"/>
    </font>
    <font>
      <b/>
      <vertAlign val="subscript"/>
      <sz val="13"/>
      <color rgb="FF183560"/>
      <name val="Calibri"/>
      <family val="2"/>
      <scheme val="minor"/>
    </font>
    <font>
      <b/>
      <sz val="7"/>
      <color rgb="FF183560"/>
      <name val="Calibri"/>
      <family val="2"/>
      <scheme val="minor"/>
    </font>
    <font>
      <sz val="11"/>
      <color rgb="FF18356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9"/>
      <color rgb="FF183560"/>
      <name val="Calibri"/>
      <family val="2"/>
      <scheme val="minor"/>
    </font>
    <font>
      <b/>
      <sz val="12"/>
      <color rgb="FF18356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9EDF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 diagonalUp="1"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 diagonalUp="1"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</borders>
  <cellStyleXfs count="1">
    <xf numFmtId="0" fontId="0" fillId="0" borderId="0"/>
  </cellStyleXfs>
  <cellXfs count="156">
    <xf numFmtId="0" fontId="0" fillId="0" borderId="0" xfId="0"/>
    <xf numFmtId="0" fontId="8" fillId="0" borderId="0" xfId="0" applyFont="1"/>
    <xf numFmtId="0" fontId="1" fillId="0" borderId="0" xfId="0" applyFont="1"/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quotePrefix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/>
    <xf numFmtId="0" fontId="16" fillId="0" borderId="0" xfId="0" applyFont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1" fontId="6" fillId="3" borderId="15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2" fontId="6" fillId="0" borderId="22" xfId="0" applyNumberFormat="1" applyFont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5" xfId="0" applyFont="1" applyBorder="1" applyAlignment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2" fontId="6" fillId="3" borderId="19" xfId="0" applyNumberFormat="1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0" borderId="35" xfId="0" applyBorder="1"/>
    <xf numFmtId="0" fontId="1" fillId="0" borderId="17" xfId="0" applyFont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/>
    </xf>
    <xf numFmtId="14" fontId="9" fillId="3" borderId="0" xfId="0" applyNumberFormat="1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6" fillId="3" borderId="7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2" fontId="6" fillId="3" borderId="7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6" fontId="6" fillId="2" borderId="2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  <dxf>
      <font>
        <strike val="0"/>
        <color theme="2" tint="-0.24994659260841701"/>
      </font>
    </dxf>
  </dxfs>
  <tableStyles count="0" defaultTableStyle="TableStyleMedium2" defaultPivotStyle="PivotStyleLight16"/>
  <colors>
    <mruColors>
      <color rgb="FFE9EDF7"/>
      <color rgb="FFF0F0F0"/>
      <color rgb="FF18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1367363</xdr:colOff>
      <xdr:row>4</xdr:row>
      <xdr:rowOff>119038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34774CC-C1C7-430B-869E-263AE4FB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38125"/>
          <a:ext cx="1357838" cy="511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3969</xdr:rowOff>
    </xdr:from>
    <xdr:to>
      <xdr:col>1</xdr:col>
      <xdr:colOff>1391175</xdr:colOff>
      <xdr:row>4</xdr:row>
      <xdr:rowOff>130944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1F2F3A-ACD3-4E07-8B43-871839EF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6" y="226219"/>
          <a:ext cx="1367363" cy="52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P41"/>
  <sheetViews>
    <sheetView zoomScale="150" zoomScaleNormal="150" zoomScalePageLayoutView="130" workbookViewId="0">
      <selection activeCell="AH3" sqref="AH3:AL3"/>
    </sheetView>
  </sheetViews>
  <sheetFormatPr baseColWidth="10" defaultColWidth="42.140625" defaultRowHeight="15" x14ac:dyDescent="0.25"/>
  <cols>
    <col min="1" max="1" width="2.140625" customWidth="1"/>
    <col min="2" max="2" width="21.7109375" customWidth="1"/>
    <col min="3" max="4" width="4.5703125" customWidth="1"/>
    <col min="5" max="5" width="0.85546875" customWidth="1"/>
    <col min="6" max="15" width="2.28515625" customWidth="1"/>
    <col min="16" max="16" width="0.85546875" customWidth="1"/>
    <col min="17" max="36" width="2.28515625" customWidth="1"/>
    <col min="37" max="37" width="0.85546875" customWidth="1"/>
    <col min="38" max="38" width="4.5703125" customWidth="1"/>
    <col min="39" max="39" width="3.7109375" customWidth="1"/>
    <col min="40" max="40" width="4.5703125" customWidth="1"/>
    <col min="41" max="41" width="3.7109375" customWidth="1"/>
    <col min="42" max="42" width="41.7109375" customWidth="1"/>
  </cols>
  <sheetData>
    <row r="1" spans="1:42" ht="17.2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</row>
    <row r="2" spans="1:42" ht="10.5" customHeight="1" x14ac:dyDescent="0.25">
      <c r="A2" s="3"/>
      <c r="C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4"/>
      <c r="AO2" s="4"/>
    </row>
    <row r="3" spans="1:42" ht="10.5" customHeight="1" x14ac:dyDescent="0.25">
      <c r="A3" s="3"/>
      <c r="C3" s="5"/>
      <c r="D3" s="20" t="s">
        <v>1</v>
      </c>
      <c r="E3" s="7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X3" s="6"/>
      <c r="Y3" s="143" t="s">
        <v>2</v>
      </c>
      <c r="Z3" s="143"/>
      <c r="AA3" s="143"/>
      <c r="AB3" s="143"/>
      <c r="AC3" s="143"/>
      <c r="AD3" s="143"/>
      <c r="AE3" s="143"/>
      <c r="AF3" s="24"/>
      <c r="AG3" s="24"/>
      <c r="AH3" s="144">
        <v>44562</v>
      </c>
      <c r="AI3" s="145"/>
      <c r="AJ3" s="145"/>
      <c r="AK3" s="145"/>
      <c r="AL3" s="145"/>
      <c r="AM3" s="24"/>
      <c r="AN3" s="24"/>
      <c r="AO3" s="24"/>
    </row>
    <row r="4" spans="1:42" ht="10.5" customHeight="1" x14ac:dyDescent="0.25">
      <c r="A4" s="3"/>
      <c r="C4" s="5"/>
      <c r="D4" s="21" t="s">
        <v>3</v>
      </c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X4" s="6"/>
      <c r="Y4" s="143" t="s">
        <v>4</v>
      </c>
      <c r="Z4" s="143"/>
      <c r="AA4" s="143"/>
      <c r="AB4" s="143"/>
      <c r="AC4" s="143"/>
      <c r="AD4" s="143"/>
      <c r="AE4" s="143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2" ht="10.5" customHeight="1" x14ac:dyDescent="0.25">
      <c r="A5" s="3"/>
      <c r="C5" s="5"/>
      <c r="D5" s="21" t="s">
        <v>5</v>
      </c>
      <c r="E5" s="7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X5" s="5"/>
      <c r="Y5" s="5" t="s">
        <v>6</v>
      </c>
      <c r="Z5" s="5"/>
      <c r="AA5" s="5"/>
      <c r="AB5" s="5"/>
      <c r="AC5" s="5"/>
      <c r="AD5" s="142" t="s">
        <v>7</v>
      </c>
      <c r="AE5" s="142"/>
      <c r="AF5" s="101"/>
      <c r="AG5" s="10"/>
      <c r="AH5" s="10"/>
      <c r="AI5" s="10"/>
      <c r="AJ5" s="10"/>
      <c r="AK5" s="10"/>
      <c r="AL5" s="10"/>
      <c r="AM5" s="10"/>
      <c r="AN5" s="5"/>
      <c r="AO5" s="4"/>
    </row>
    <row r="6" spans="1:42" ht="4.5" customHeight="1" x14ac:dyDescent="0.25">
      <c r="A6" s="11"/>
      <c r="C6" s="6"/>
      <c r="D6" s="12"/>
      <c r="E6" s="13"/>
      <c r="F6" s="14"/>
      <c r="G6" s="14"/>
      <c r="H6" s="14"/>
      <c r="I6" s="14"/>
      <c r="J6" s="14"/>
      <c r="K6" s="6"/>
      <c r="L6" s="6"/>
      <c r="M6" s="6"/>
      <c r="N6" s="6"/>
      <c r="O6" s="6"/>
      <c r="P6" s="6"/>
      <c r="Q6" s="6"/>
      <c r="X6" s="5"/>
      <c r="Z6" s="5"/>
      <c r="AA6" s="5"/>
      <c r="AB6" s="5"/>
      <c r="AC6" s="5"/>
      <c r="AG6" s="10"/>
      <c r="AH6" s="10"/>
      <c r="AI6" s="10"/>
      <c r="AJ6" s="10"/>
      <c r="AK6" s="10"/>
      <c r="AL6" s="10"/>
      <c r="AM6" s="10"/>
      <c r="AN6" s="5"/>
      <c r="AO6" s="4"/>
    </row>
    <row r="7" spans="1:42" s="2" customFormat="1" ht="14.25" customHeight="1" x14ac:dyDescent="0.15">
      <c r="A7" s="140" t="s">
        <v>63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</row>
    <row r="8" spans="1:42" ht="9.75" customHeight="1" thickBot="1" x14ac:dyDescent="0.3">
      <c r="A8" s="141" t="str">
        <f>IF(A7="COMMANDE","Commande à envoyer à fgremion@hotmail.com",IF(A7="CONFIRMATION DE COMMANDE","",IF(A7="BULLETIN DE LIVRAISON","délai de retrait chez Trango fixé au --.--.----",IF(A7="FACTURE","Délai de paiement fixé au 30.09.2022. Banque Raiffeisen Moléson, CH95 8080 8006 4080 6981 8, O2MounTainBike, CH-1661 Le Pâquier-Montbarry","Vérifie A17!"))))</f>
        <v>Commande à envoyer à fgremion@hotmail.com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</row>
    <row r="9" spans="1:42" ht="12" customHeight="1" thickBot="1" x14ac:dyDescent="0.3">
      <c r="A9" s="48" t="s">
        <v>8</v>
      </c>
      <c r="B9" s="49" t="s">
        <v>9</v>
      </c>
      <c r="C9" s="130" t="s">
        <v>10</v>
      </c>
      <c r="D9" s="131"/>
      <c r="E9" s="74"/>
      <c r="F9" s="132" t="s">
        <v>11</v>
      </c>
      <c r="G9" s="130"/>
      <c r="H9" s="130"/>
      <c r="I9" s="130"/>
      <c r="J9" s="130"/>
      <c r="K9" s="130"/>
      <c r="L9" s="130"/>
      <c r="M9" s="130"/>
      <c r="N9" s="130"/>
      <c r="O9" s="131"/>
      <c r="P9" s="77"/>
      <c r="Q9" s="132" t="s">
        <v>12</v>
      </c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1"/>
      <c r="AK9" s="74"/>
      <c r="AL9" s="132" t="s">
        <v>13</v>
      </c>
      <c r="AM9" s="131"/>
      <c r="AN9" s="126" t="s">
        <v>14</v>
      </c>
      <c r="AO9" s="127"/>
    </row>
    <row r="10" spans="1:42" ht="26.25" customHeight="1" thickBot="1" x14ac:dyDescent="0.3">
      <c r="A10" s="48"/>
      <c r="B10" s="97" t="s">
        <v>15</v>
      </c>
      <c r="C10" s="49" t="s">
        <v>16</v>
      </c>
      <c r="D10" s="81" t="s">
        <v>17</v>
      </c>
      <c r="E10" s="75"/>
      <c r="F10" s="132" t="s">
        <v>18</v>
      </c>
      <c r="G10" s="131"/>
      <c r="H10" s="132" t="s">
        <v>19</v>
      </c>
      <c r="I10" s="131"/>
      <c r="J10" s="132" t="s">
        <v>20</v>
      </c>
      <c r="K10" s="131"/>
      <c r="L10" s="132" t="s">
        <v>21</v>
      </c>
      <c r="M10" s="131"/>
      <c r="N10" s="132" t="s">
        <v>22</v>
      </c>
      <c r="O10" s="131"/>
      <c r="P10" s="78"/>
      <c r="Q10" s="128" t="s">
        <v>23</v>
      </c>
      <c r="R10" s="129"/>
      <c r="S10" s="128" t="s">
        <v>24</v>
      </c>
      <c r="T10" s="129"/>
      <c r="U10" s="128" t="s">
        <v>25</v>
      </c>
      <c r="V10" s="129"/>
      <c r="W10" s="128" t="s">
        <v>26</v>
      </c>
      <c r="X10" s="129"/>
      <c r="Y10" s="128" t="s">
        <v>27</v>
      </c>
      <c r="Z10" s="129"/>
      <c r="AA10" s="128" t="s">
        <v>28</v>
      </c>
      <c r="AB10" s="129"/>
      <c r="AC10" s="128" t="s">
        <v>29</v>
      </c>
      <c r="AD10" s="129"/>
      <c r="AE10" s="128" t="s">
        <v>30</v>
      </c>
      <c r="AF10" s="129"/>
      <c r="AG10" s="128" t="s">
        <v>31</v>
      </c>
      <c r="AH10" s="129"/>
      <c r="AI10" s="128" t="s">
        <v>32</v>
      </c>
      <c r="AJ10" s="129"/>
      <c r="AK10" s="75"/>
      <c r="AL10" s="70" t="s">
        <v>33</v>
      </c>
      <c r="AM10" s="71" t="s">
        <v>34</v>
      </c>
      <c r="AN10" s="70" t="s">
        <v>33</v>
      </c>
      <c r="AO10" s="71" t="s">
        <v>34</v>
      </c>
    </row>
    <row r="11" spans="1:42" ht="12" customHeight="1" thickBot="1" x14ac:dyDescent="0.3">
      <c r="A11" s="65"/>
      <c r="B11" s="96" t="s">
        <v>35</v>
      </c>
      <c r="C11" s="69"/>
      <c r="D11" s="66"/>
      <c r="E11" s="75"/>
      <c r="F11" s="67" t="s">
        <v>36</v>
      </c>
      <c r="G11" s="68" t="s">
        <v>27</v>
      </c>
      <c r="H11" s="67" t="s">
        <v>36</v>
      </c>
      <c r="I11" s="68" t="s">
        <v>27</v>
      </c>
      <c r="J11" s="67" t="s">
        <v>36</v>
      </c>
      <c r="K11" s="68" t="s">
        <v>27</v>
      </c>
      <c r="L11" s="67" t="s">
        <v>36</v>
      </c>
      <c r="M11" s="68" t="s">
        <v>27</v>
      </c>
      <c r="N11" s="67" t="s">
        <v>36</v>
      </c>
      <c r="O11" s="68" t="s">
        <v>27</v>
      </c>
      <c r="P11" s="78"/>
      <c r="Q11" s="67" t="s">
        <v>36</v>
      </c>
      <c r="R11" s="68" t="s">
        <v>27</v>
      </c>
      <c r="S11" s="67" t="s">
        <v>36</v>
      </c>
      <c r="T11" s="68" t="s">
        <v>27</v>
      </c>
      <c r="U11" s="67" t="s">
        <v>36</v>
      </c>
      <c r="V11" s="68" t="s">
        <v>27</v>
      </c>
      <c r="W11" s="67" t="s">
        <v>36</v>
      </c>
      <c r="X11" s="68" t="s">
        <v>27</v>
      </c>
      <c r="Y11" s="67" t="s">
        <v>36</v>
      </c>
      <c r="Z11" s="68" t="s">
        <v>27</v>
      </c>
      <c r="AA11" s="67" t="s">
        <v>36</v>
      </c>
      <c r="AB11" s="68" t="s">
        <v>27</v>
      </c>
      <c r="AC11" s="67" t="s">
        <v>36</v>
      </c>
      <c r="AD11" s="68" t="s">
        <v>27</v>
      </c>
      <c r="AE11" s="67" t="s">
        <v>36</v>
      </c>
      <c r="AF11" s="68" t="s">
        <v>27</v>
      </c>
      <c r="AG11" s="67" t="s">
        <v>36</v>
      </c>
      <c r="AH11" s="68" t="s">
        <v>27</v>
      </c>
      <c r="AI11" s="67" t="s">
        <v>36</v>
      </c>
      <c r="AJ11" s="68" t="s">
        <v>27</v>
      </c>
      <c r="AK11" s="75"/>
      <c r="AL11" s="72">
        <f>SUM(AL12:AL32)</f>
        <v>0</v>
      </c>
      <c r="AM11" s="73">
        <f>SUM(AM12:AM32)</f>
        <v>0</v>
      </c>
      <c r="AN11" s="72">
        <f>SUM(AN12:AN32)</f>
        <v>0</v>
      </c>
      <c r="AO11" s="73">
        <f>SUM(AO12:AO32)</f>
        <v>0</v>
      </c>
    </row>
    <row r="12" spans="1:42" ht="14.1" customHeight="1" x14ac:dyDescent="0.25">
      <c r="A12" s="146" t="s">
        <v>37</v>
      </c>
      <c r="B12" s="42"/>
      <c r="C12" s="133">
        <f>IF(AH3="Date naissance",100,IF(OR(2022-YEAR(AH3)&lt;=16,SUM(Q12:AJ14)=0),70,100))</f>
        <v>70</v>
      </c>
      <c r="D12" s="134"/>
      <c r="E12" s="76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79"/>
      <c r="Q12" s="50"/>
      <c r="R12" s="51"/>
      <c r="S12" s="50"/>
      <c r="T12" s="51"/>
      <c r="U12" s="50"/>
      <c r="V12" s="51"/>
      <c r="W12" s="50"/>
      <c r="X12" s="51"/>
      <c r="Y12" s="50"/>
      <c r="Z12" s="51"/>
      <c r="AA12" s="50"/>
      <c r="AB12" s="51"/>
      <c r="AC12" s="50"/>
      <c r="AD12" s="51"/>
      <c r="AE12" s="50"/>
      <c r="AF12" s="51"/>
      <c r="AG12" s="43"/>
      <c r="AH12" s="51"/>
      <c r="AI12" s="50"/>
      <c r="AJ12" s="51"/>
      <c r="AK12" s="80"/>
      <c r="AL12" s="149">
        <f>IF(AND(AM12=1,AM13=1,AM14=1),C12,0)</f>
        <v>0</v>
      </c>
      <c r="AM12" s="44">
        <f t="shared" ref="AM12:AM28" si="0">SUMIF(F$11:AJ$11,"C",F12:AJ12)</f>
        <v>0</v>
      </c>
      <c r="AN12" s="149">
        <f>IF(AND(AO12=1,AO13=1,AO14=1),C12,0)</f>
        <v>0</v>
      </c>
      <c r="AO12" s="44">
        <f t="shared" ref="AO12:AO28" si="1">SUMIF(F$11:AJ$11,"L",F12:AJ12)</f>
        <v>0</v>
      </c>
      <c r="AP12" s="1" t="str">
        <f>IF(OR(AND(AM12=1,AM13=1,AM14=1,NOT(B12=""),NOT(ISNUMBER(SEARCH("Choisir",B12)))),AND(AM12=0,AM13=0,AM14=0)),"","Veuillez compléter le pack correctement (1 article de chaque et choisir un type de maillot)")</f>
        <v/>
      </c>
    </row>
    <row r="13" spans="1:42" ht="14.1" customHeight="1" x14ac:dyDescent="0.25">
      <c r="A13" s="147"/>
      <c r="B13" s="29" t="s">
        <v>38</v>
      </c>
      <c r="C13" s="135"/>
      <c r="D13" s="136"/>
      <c r="E13" s="76"/>
      <c r="F13" s="60"/>
      <c r="G13" s="61"/>
      <c r="H13" s="60"/>
      <c r="I13" s="61"/>
      <c r="J13" s="60"/>
      <c r="K13" s="61"/>
      <c r="L13" s="60"/>
      <c r="M13" s="61"/>
      <c r="N13" s="60"/>
      <c r="O13" s="61"/>
      <c r="P13" s="79"/>
      <c r="Q13" s="60"/>
      <c r="R13" s="61"/>
      <c r="S13" s="60"/>
      <c r="T13" s="61"/>
      <c r="U13" s="60"/>
      <c r="V13" s="61"/>
      <c r="W13" s="60"/>
      <c r="X13" s="61"/>
      <c r="Y13" s="60"/>
      <c r="Z13" s="61"/>
      <c r="AA13" s="60"/>
      <c r="AB13" s="61"/>
      <c r="AC13" s="60"/>
      <c r="AD13" s="61"/>
      <c r="AE13" s="60"/>
      <c r="AF13" s="61"/>
      <c r="AG13" s="121"/>
      <c r="AH13" s="61"/>
      <c r="AI13" s="60"/>
      <c r="AJ13" s="61"/>
      <c r="AK13" s="80"/>
      <c r="AL13" s="150"/>
      <c r="AM13" s="35">
        <f t="shared" si="0"/>
        <v>0</v>
      </c>
      <c r="AN13" s="150"/>
      <c r="AO13" s="35">
        <f t="shared" si="1"/>
        <v>0</v>
      </c>
      <c r="AP13" s="1" t="str">
        <f>IF(AND(SUM(AM12:AM14)&gt;0,AD5="Non"),"Il n'est pas possible de commander le pack","")</f>
        <v/>
      </c>
    </row>
    <row r="14" spans="1:42" ht="14.1" customHeight="1" thickBot="1" x14ac:dyDescent="0.3">
      <c r="A14" s="148"/>
      <c r="B14" s="45"/>
      <c r="C14" s="137"/>
      <c r="D14" s="138"/>
      <c r="E14" s="76"/>
      <c r="F14" s="54"/>
      <c r="G14" s="55"/>
      <c r="H14" s="54"/>
      <c r="I14" s="55"/>
      <c r="J14" s="54"/>
      <c r="K14" s="55"/>
      <c r="L14" s="54"/>
      <c r="M14" s="55"/>
      <c r="N14" s="54"/>
      <c r="O14" s="55"/>
      <c r="P14" s="79"/>
      <c r="Q14" s="54"/>
      <c r="R14" s="55"/>
      <c r="S14" s="54"/>
      <c r="T14" s="55"/>
      <c r="U14" s="54"/>
      <c r="V14" s="55"/>
      <c r="W14" s="54"/>
      <c r="X14" s="55"/>
      <c r="Y14" s="54"/>
      <c r="Z14" s="55"/>
      <c r="AA14" s="54"/>
      <c r="AB14" s="55"/>
      <c r="AC14" s="54"/>
      <c r="AD14" s="55"/>
      <c r="AE14" s="54"/>
      <c r="AF14" s="55"/>
      <c r="AG14" s="46"/>
      <c r="AH14" s="55"/>
      <c r="AI14" s="54"/>
      <c r="AJ14" s="55"/>
      <c r="AK14" s="80"/>
      <c r="AL14" s="151"/>
      <c r="AM14" s="47">
        <f t="shared" si="0"/>
        <v>0</v>
      </c>
      <c r="AN14" s="151"/>
      <c r="AO14" s="47">
        <f t="shared" si="1"/>
        <v>0</v>
      </c>
      <c r="AP14" s="1" t="str">
        <f>IF(OR(AND(AM12=1,AM13=1,AM14=1,NOT(B14=""),NOT(ISNUMBER(SEARCH("Choisir",B14)))),AND(AM12=0,AM13=0,AM14=0)),"","Veuillez compléter le pack correctement (1 article de chaque et choisir un type de maillot)")</f>
        <v/>
      </c>
    </row>
    <row r="15" spans="1:42" ht="14.1" customHeight="1" x14ac:dyDescent="0.25">
      <c r="A15" s="37">
        <v>1</v>
      </c>
      <c r="B15" s="38" t="s">
        <v>39</v>
      </c>
      <c r="C15" s="39">
        <v>42</v>
      </c>
      <c r="D15" s="40">
        <v>49.5</v>
      </c>
      <c r="E15" s="76"/>
      <c r="F15" s="56"/>
      <c r="G15" s="57"/>
      <c r="H15" s="56"/>
      <c r="I15" s="57"/>
      <c r="J15" s="56"/>
      <c r="K15" s="57"/>
      <c r="L15" s="56"/>
      <c r="M15" s="57"/>
      <c r="N15" s="56"/>
      <c r="O15" s="57"/>
      <c r="P15" s="79"/>
      <c r="Q15" s="56"/>
      <c r="R15" s="57"/>
      <c r="S15" s="56"/>
      <c r="T15" s="57"/>
      <c r="U15" s="56"/>
      <c r="V15" s="57"/>
      <c r="W15" s="56"/>
      <c r="X15" s="57"/>
      <c r="Y15" s="56"/>
      <c r="Z15" s="57"/>
      <c r="AA15" s="56"/>
      <c r="AB15" s="57"/>
      <c r="AC15" s="56"/>
      <c r="AD15" s="57"/>
      <c r="AE15" s="56"/>
      <c r="AF15" s="57"/>
      <c r="AG15" s="56"/>
      <c r="AH15" s="57"/>
      <c r="AI15" s="56"/>
      <c r="AJ15" s="57"/>
      <c r="AK15" s="80"/>
      <c r="AL15" s="62">
        <f t="shared" ref="AL15:AL31" si="2">SUMIF(F$11:O$11,"C",F15:O15)*C15+SUMIF(Q$11:AJ$11,"C",Q15:AJ15)*D15</f>
        <v>0</v>
      </c>
      <c r="AM15" s="41">
        <f t="shared" si="0"/>
        <v>0</v>
      </c>
      <c r="AN15" s="62">
        <f t="shared" ref="AN15:AN28" si="3">SUMIF(F$11:O$11,"L",F15:O15)*C15+SUMIF(Q$11:AJ$11,"L",Q15:AJ15)*D15</f>
        <v>0</v>
      </c>
      <c r="AO15" s="41">
        <f t="shared" si="1"/>
        <v>0</v>
      </c>
    </row>
    <row r="16" spans="1:42" ht="14.1" customHeight="1" x14ac:dyDescent="0.25">
      <c r="A16" s="32">
        <v>2</v>
      </c>
      <c r="B16" s="28" t="s">
        <v>40</v>
      </c>
      <c r="C16" s="33">
        <v>0</v>
      </c>
      <c r="D16" s="34">
        <v>49.5</v>
      </c>
      <c r="E16" s="76"/>
      <c r="F16" s="58"/>
      <c r="G16" s="59"/>
      <c r="H16" s="58"/>
      <c r="I16" s="59"/>
      <c r="J16" s="58"/>
      <c r="K16" s="59"/>
      <c r="L16" s="58"/>
      <c r="M16" s="59"/>
      <c r="N16" s="58"/>
      <c r="O16" s="59"/>
      <c r="P16" s="79"/>
      <c r="Q16" s="52"/>
      <c r="R16" s="53"/>
      <c r="S16" s="52"/>
      <c r="T16" s="53"/>
      <c r="U16" s="52"/>
      <c r="V16" s="53"/>
      <c r="W16" s="52"/>
      <c r="X16" s="53"/>
      <c r="Y16" s="52"/>
      <c r="Z16" s="53"/>
      <c r="AA16" s="52"/>
      <c r="AB16" s="53"/>
      <c r="AC16" s="52"/>
      <c r="AD16" s="53"/>
      <c r="AE16" s="52"/>
      <c r="AF16" s="53"/>
      <c r="AG16" s="52"/>
      <c r="AH16" s="53"/>
      <c r="AI16" s="52"/>
      <c r="AJ16" s="53"/>
      <c r="AK16" s="80"/>
      <c r="AL16" s="63">
        <f t="shared" si="2"/>
        <v>0</v>
      </c>
      <c r="AM16" s="36">
        <f t="shared" si="0"/>
        <v>0</v>
      </c>
      <c r="AN16" s="63">
        <f t="shared" si="3"/>
        <v>0</v>
      </c>
      <c r="AO16" s="36">
        <f t="shared" si="1"/>
        <v>0</v>
      </c>
    </row>
    <row r="17" spans="1:41" ht="14.1" customHeight="1" x14ac:dyDescent="0.25">
      <c r="A17" s="27">
        <v>3</v>
      </c>
      <c r="B17" s="29" t="s">
        <v>38</v>
      </c>
      <c r="C17" s="30">
        <v>53.5</v>
      </c>
      <c r="D17" s="31">
        <v>70.5</v>
      </c>
      <c r="E17" s="76"/>
      <c r="F17" s="60"/>
      <c r="G17" s="61"/>
      <c r="H17" s="60"/>
      <c r="I17" s="61"/>
      <c r="J17" s="60"/>
      <c r="K17" s="61"/>
      <c r="L17" s="60"/>
      <c r="M17" s="61"/>
      <c r="N17" s="60"/>
      <c r="O17" s="61"/>
      <c r="P17" s="79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80"/>
      <c r="AL17" s="64">
        <f t="shared" si="2"/>
        <v>0</v>
      </c>
      <c r="AM17" s="35">
        <f t="shared" si="0"/>
        <v>0</v>
      </c>
      <c r="AN17" s="64">
        <f t="shared" si="3"/>
        <v>0</v>
      </c>
      <c r="AO17" s="35">
        <f t="shared" si="1"/>
        <v>0</v>
      </c>
    </row>
    <row r="18" spans="1:41" ht="14.1" customHeight="1" x14ac:dyDescent="0.25">
      <c r="A18" s="32">
        <v>4</v>
      </c>
      <c r="B18" s="28" t="s">
        <v>41</v>
      </c>
      <c r="C18" s="33">
        <v>0</v>
      </c>
      <c r="D18" s="34">
        <v>64</v>
      </c>
      <c r="E18" s="76"/>
      <c r="F18" s="58"/>
      <c r="G18" s="59"/>
      <c r="H18" s="58"/>
      <c r="I18" s="59"/>
      <c r="J18" s="58"/>
      <c r="K18" s="59"/>
      <c r="L18" s="58"/>
      <c r="M18" s="59"/>
      <c r="N18" s="58"/>
      <c r="O18" s="59"/>
      <c r="P18" s="79"/>
      <c r="Q18" s="52"/>
      <c r="R18" s="53"/>
      <c r="S18" s="52"/>
      <c r="T18" s="53"/>
      <c r="U18" s="52"/>
      <c r="V18" s="53"/>
      <c r="W18" s="52"/>
      <c r="X18" s="53"/>
      <c r="Y18" s="52"/>
      <c r="Z18" s="53"/>
      <c r="AA18" s="52"/>
      <c r="AB18" s="53"/>
      <c r="AC18" s="52"/>
      <c r="AD18" s="53"/>
      <c r="AE18" s="52"/>
      <c r="AF18" s="53"/>
      <c r="AG18" s="52"/>
      <c r="AH18" s="53"/>
      <c r="AI18" s="52"/>
      <c r="AJ18" s="53"/>
      <c r="AK18" s="80"/>
      <c r="AL18" s="63">
        <f t="shared" si="2"/>
        <v>0</v>
      </c>
      <c r="AM18" s="36">
        <f t="shared" si="0"/>
        <v>0</v>
      </c>
      <c r="AN18" s="63">
        <f t="shared" si="3"/>
        <v>0</v>
      </c>
      <c r="AO18" s="36">
        <f t="shared" si="1"/>
        <v>0</v>
      </c>
    </row>
    <row r="19" spans="1:41" ht="14.1" customHeight="1" x14ac:dyDescent="0.25">
      <c r="A19" s="27">
        <v>5</v>
      </c>
      <c r="B19" s="29" t="s">
        <v>42</v>
      </c>
      <c r="C19" s="30">
        <v>42</v>
      </c>
      <c r="D19" s="31">
        <v>0</v>
      </c>
      <c r="E19" s="76"/>
      <c r="F19" s="60"/>
      <c r="G19" s="61"/>
      <c r="H19" s="60"/>
      <c r="I19" s="61"/>
      <c r="J19" s="60"/>
      <c r="K19" s="61"/>
      <c r="L19" s="60"/>
      <c r="M19" s="61"/>
      <c r="N19" s="60"/>
      <c r="O19" s="61"/>
      <c r="P19" s="79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80"/>
      <c r="AL19" s="64">
        <f t="shared" si="2"/>
        <v>0</v>
      </c>
      <c r="AM19" s="35">
        <f t="shared" si="0"/>
        <v>0</v>
      </c>
      <c r="AN19" s="64">
        <f t="shared" si="3"/>
        <v>0</v>
      </c>
      <c r="AO19" s="35">
        <f t="shared" si="1"/>
        <v>0</v>
      </c>
    </row>
    <row r="20" spans="1:41" ht="14.1" customHeight="1" x14ac:dyDescent="0.25">
      <c r="A20" s="32">
        <v>6</v>
      </c>
      <c r="B20" s="28" t="s">
        <v>43</v>
      </c>
      <c r="C20" s="33">
        <v>0</v>
      </c>
      <c r="D20" s="34">
        <v>64</v>
      </c>
      <c r="E20" s="76"/>
      <c r="F20" s="58"/>
      <c r="G20" s="59"/>
      <c r="H20" s="58"/>
      <c r="I20" s="59"/>
      <c r="J20" s="58"/>
      <c r="K20" s="59"/>
      <c r="L20" s="58"/>
      <c r="M20" s="59"/>
      <c r="N20" s="58"/>
      <c r="O20" s="59"/>
      <c r="P20" s="79"/>
      <c r="Q20" s="52"/>
      <c r="R20" s="53"/>
      <c r="S20" s="52"/>
      <c r="T20" s="53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  <c r="AG20" s="52"/>
      <c r="AH20" s="53"/>
      <c r="AI20" s="52"/>
      <c r="AJ20" s="53"/>
      <c r="AK20" s="80"/>
      <c r="AL20" s="63">
        <f t="shared" si="2"/>
        <v>0</v>
      </c>
      <c r="AM20" s="36">
        <f t="shared" si="0"/>
        <v>0</v>
      </c>
      <c r="AN20" s="63">
        <f t="shared" si="3"/>
        <v>0</v>
      </c>
      <c r="AO20" s="36">
        <f t="shared" si="1"/>
        <v>0</v>
      </c>
    </row>
    <row r="21" spans="1:41" ht="14.1" customHeight="1" x14ac:dyDescent="0.25">
      <c r="A21" s="27">
        <v>7</v>
      </c>
      <c r="B21" s="29" t="s">
        <v>44</v>
      </c>
      <c r="C21" s="30">
        <v>0</v>
      </c>
      <c r="D21" s="31">
        <v>64</v>
      </c>
      <c r="E21" s="76"/>
      <c r="F21" s="60"/>
      <c r="G21" s="61"/>
      <c r="H21" s="60"/>
      <c r="I21" s="61"/>
      <c r="J21" s="60"/>
      <c r="K21" s="61"/>
      <c r="L21" s="60"/>
      <c r="M21" s="61"/>
      <c r="N21" s="60"/>
      <c r="O21" s="61"/>
      <c r="P21" s="79"/>
      <c r="Q21" s="60"/>
      <c r="R21" s="61"/>
      <c r="S21" s="60"/>
      <c r="T21" s="61"/>
      <c r="U21" s="60"/>
      <c r="V21" s="61"/>
      <c r="W21" s="60"/>
      <c r="X21" s="61"/>
      <c r="Y21" s="60"/>
      <c r="Z21" s="61"/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80"/>
      <c r="AL21" s="64">
        <f t="shared" si="2"/>
        <v>0</v>
      </c>
      <c r="AM21" s="35">
        <f t="shared" si="0"/>
        <v>0</v>
      </c>
      <c r="AN21" s="64">
        <f t="shared" si="3"/>
        <v>0</v>
      </c>
      <c r="AO21" s="35">
        <f t="shared" si="1"/>
        <v>0</v>
      </c>
    </row>
    <row r="22" spans="1:41" ht="14.1" customHeight="1" x14ac:dyDescent="0.25">
      <c r="A22" s="32">
        <v>8</v>
      </c>
      <c r="B22" s="28" t="s">
        <v>45</v>
      </c>
      <c r="C22" s="33">
        <v>60.5</v>
      </c>
      <c r="D22" s="34">
        <v>74.5</v>
      </c>
      <c r="E22" s="76"/>
      <c r="F22" s="58"/>
      <c r="G22" s="59"/>
      <c r="H22" s="58"/>
      <c r="I22" s="59"/>
      <c r="J22" s="58"/>
      <c r="K22" s="59"/>
      <c r="L22" s="58"/>
      <c r="M22" s="59"/>
      <c r="N22" s="58"/>
      <c r="O22" s="59"/>
      <c r="P22" s="79"/>
      <c r="Q22" s="52"/>
      <c r="R22" s="53"/>
      <c r="S22" s="52"/>
      <c r="T22" s="53"/>
      <c r="U22" s="52"/>
      <c r="V22" s="53"/>
      <c r="W22" s="52"/>
      <c r="X22" s="53"/>
      <c r="Y22" s="52"/>
      <c r="Z22" s="53"/>
      <c r="AA22" s="52"/>
      <c r="AB22" s="53"/>
      <c r="AC22" s="52"/>
      <c r="AD22" s="53"/>
      <c r="AE22" s="52"/>
      <c r="AF22" s="53"/>
      <c r="AG22" s="52"/>
      <c r="AH22" s="53"/>
      <c r="AI22" s="52"/>
      <c r="AJ22" s="53"/>
      <c r="AK22" s="80"/>
      <c r="AL22" s="63">
        <f t="shared" si="2"/>
        <v>0</v>
      </c>
      <c r="AM22" s="36">
        <f t="shared" si="0"/>
        <v>0</v>
      </c>
      <c r="AN22" s="63">
        <f t="shared" si="3"/>
        <v>0</v>
      </c>
      <c r="AO22" s="36">
        <f t="shared" si="1"/>
        <v>0</v>
      </c>
    </row>
    <row r="23" spans="1:41" ht="14.1" customHeight="1" x14ac:dyDescent="0.25">
      <c r="A23" s="27">
        <v>9</v>
      </c>
      <c r="B23" s="29" t="s">
        <v>46</v>
      </c>
      <c r="C23" s="30">
        <v>84</v>
      </c>
      <c r="D23" s="31">
        <v>101</v>
      </c>
      <c r="E23" s="76"/>
      <c r="F23" s="60"/>
      <c r="G23" s="61"/>
      <c r="H23" s="60"/>
      <c r="I23" s="61"/>
      <c r="J23" s="60"/>
      <c r="K23" s="61"/>
      <c r="L23" s="60"/>
      <c r="M23" s="61"/>
      <c r="N23" s="60"/>
      <c r="O23" s="61"/>
      <c r="P23" s="79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61"/>
      <c r="AG23" s="60"/>
      <c r="AH23" s="61"/>
      <c r="AI23" s="60"/>
      <c r="AJ23" s="61"/>
      <c r="AK23" s="80"/>
      <c r="AL23" s="64">
        <f t="shared" si="2"/>
        <v>0</v>
      </c>
      <c r="AM23" s="35">
        <f t="shared" si="0"/>
        <v>0</v>
      </c>
      <c r="AN23" s="64">
        <f t="shared" si="3"/>
        <v>0</v>
      </c>
      <c r="AO23" s="35">
        <f t="shared" si="1"/>
        <v>0</v>
      </c>
    </row>
    <row r="24" spans="1:41" ht="14.1" customHeight="1" x14ac:dyDescent="0.25">
      <c r="A24" s="32">
        <v>10</v>
      </c>
      <c r="B24" s="28" t="s">
        <v>47</v>
      </c>
      <c r="C24" s="33">
        <v>0</v>
      </c>
      <c r="D24" s="34">
        <v>83</v>
      </c>
      <c r="E24" s="76"/>
      <c r="F24" s="58"/>
      <c r="G24" s="59"/>
      <c r="H24" s="58"/>
      <c r="I24" s="59"/>
      <c r="J24" s="58"/>
      <c r="K24" s="59"/>
      <c r="L24" s="58"/>
      <c r="M24" s="59"/>
      <c r="N24" s="58"/>
      <c r="O24" s="59"/>
      <c r="P24" s="79"/>
      <c r="Q24" s="52"/>
      <c r="R24" s="53"/>
      <c r="S24" s="52"/>
      <c r="T24" s="53"/>
      <c r="U24" s="52"/>
      <c r="V24" s="53"/>
      <c r="W24" s="52"/>
      <c r="X24" s="53"/>
      <c r="Y24" s="52"/>
      <c r="Z24" s="53"/>
      <c r="AA24" s="52"/>
      <c r="AB24" s="53"/>
      <c r="AC24" s="52"/>
      <c r="AD24" s="53"/>
      <c r="AE24" s="52"/>
      <c r="AF24" s="53"/>
      <c r="AG24" s="52"/>
      <c r="AH24" s="53"/>
      <c r="AI24" s="52"/>
      <c r="AJ24" s="53"/>
      <c r="AK24" s="80"/>
      <c r="AL24" s="63">
        <f t="shared" si="2"/>
        <v>0</v>
      </c>
      <c r="AM24" s="36">
        <f t="shared" si="0"/>
        <v>0</v>
      </c>
      <c r="AN24" s="63">
        <f t="shared" si="3"/>
        <v>0</v>
      </c>
      <c r="AO24" s="36">
        <f t="shared" si="1"/>
        <v>0</v>
      </c>
    </row>
    <row r="25" spans="1:41" ht="14.1" customHeight="1" x14ac:dyDescent="0.25">
      <c r="A25" s="27">
        <v>11</v>
      </c>
      <c r="B25" s="29" t="s">
        <v>48</v>
      </c>
      <c r="C25" s="30">
        <v>0</v>
      </c>
      <c r="D25" s="31">
        <v>83</v>
      </c>
      <c r="E25" s="76"/>
      <c r="F25" s="60"/>
      <c r="G25" s="61"/>
      <c r="H25" s="60"/>
      <c r="I25" s="61"/>
      <c r="J25" s="60"/>
      <c r="K25" s="61"/>
      <c r="L25" s="60"/>
      <c r="M25" s="61"/>
      <c r="N25" s="60"/>
      <c r="O25" s="61"/>
      <c r="P25" s="79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61"/>
      <c r="AG25" s="60"/>
      <c r="AH25" s="61"/>
      <c r="AI25" s="60"/>
      <c r="AJ25" s="61"/>
      <c r="AK25" s="80"/>
      <c r="AL25" s="64">
        <f t="shared" si="2"/>
        <v>0</v>
      </c>
      <c r="AM25" s="35">
        <f t="shared" si="0"/>
        <v>0</v>
      </c>
      <c r="AN25" s="64">
        <f t="shared" si="3"/>
        <v>0</v>
      </c>
      <c r="AO25" s="35">
        <f t="shared" si="1"/>
        <v>0</v>
      </c>
    </row>
    <row r="26" spans="1:41" ht="14.1" customHeight="1" x14ac:dyDescent="0.25">
      <c r="A26" s="32">
        <v>12</v>
      </c>
      <c r="B26" s="28" t="s">
        <v>49</v>
      </c>
      <c r="C26" s="33">
        <v>63.5</v>
      </c>
      <c r="D26" s="34">
        <v>0</v>
      </c>
      <c r="E26" s="76"/>
      <c r="F26" s="58"/>
      <c r="G26" s="59"/>
      <c r="H26" s="58"/>
      <c r="I26" s="59"/>
      <c r="J26" s="58"/>
      <c r="K26" s="59"/>
      <c r="L26" s="58"/>
      <c r="M26" s="59"/>
      <c r="N26" s="58"/>
      <c r="O26" s="59"/>
      <c r="P26" s="79"/>
      <c r="Q26" s="52"/>
      <c r="R26" s="53"/>
      <c r="S26" s="52"/>
      <c r="T26" s="53"/>
      <c r="U26" s="52"/>
      <c r="V26" s="53"/>
      <c r="W26" s="52"/>
      <c r="X26" s="53"/>
      <c r="Y26" s="52"/>
      <c r="Z26" s="53"/>
      <c r="AA26" s="52"/>
      <c r="AB26" s="53"/>
      <c r="AC26" s="52"/>
      <c r="AD26" s="53"/>
      <c r="AE26" s="52"/>
      <c r="AF26" s="53"/>
      <c r="AG26" s="52"/>
      <c r="AH26" s="53"/>
      <c r="AI26" s="52"/>
      <c r="AJ26" s="53"/>
      <c r="AK26" s="80"/>
      <c r="AL26" s="63">
        <f t="shared" si="2"/>
        <v>0</v>
      </c>
      <c r="AM26" s="36">
        <f t="shared" si="0"/>
        <v>0</v>
      </c>
      <c r="AN26" s="63">
        <f t="shared" si="3"/>
        <v>0</v>
      </c>
      <c r="AO26" s="36">
        <f t="shared" si="1"/>
        <v>0</v>
      </c>
    </row>
    <row r="27" spans="1:41" ht="14.1" customHeight="1" x14ac:dyDescent="0.25">
      <c r="A27" s="27">
        <v>13</v>
      </c>
      <c r="B27" s="29" t="s">
        <v>50</v>
      </c>
      <c r="C27" s="30">
        <v>61.5</v>
      </c>
      <c r="D27" s="31">
        <v>81</v>
      </c>
      <c r="E27" s="76"/>
      <c r="F27" s="60"/>
      <c r="G27" s="61"/>
      <c r="H27" s="60"/>
      <c r="I27" s="61"/>
      <c r="J27" s="60"/>
      <c r="K27" s="61"/>
      <c r="L27" s="60"/>
      <c r="M27" s="61"/>
      <c r="N27" s="60"/>
      <c r="O27" s="61"/>
      <c r="P27" s="79"/>
      <c r="Q27" s="60"/>
      <c r="R27" s="61"/>
      <c r="S27" s="60"/>
      <c r="T27" s="61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60"/>
      <c r="AF27" s="61"/>
      <c r="AG27" s="60"/>
      <c r="AH27" s="61"/>
      <c r="AI27" s="60"/>
      <c r="AJ27" s="61"/>
      <c r="AK27" s="80"/>
      <c r="AL27" s="64">
        <f t="shared" si="2"/>
        <v>0</v>
      </c>
      <c r="AM27" s="35">
        <f t="shared" si="0"/>
        <v>0</v>
      </c>
      <c r="AN27" s="64">
        <f t="shared" si="3"/>
        <v>0</v>
      </c>
      <c r="AO27" s="35">
        <f t="shared" si="1"/>
        <v>0</v>
      </c>
    </row>
    <row r="28" spans="1:41" ht="14.1" customHeight="1" x14ac:dyDescent="0.25">
      <c r="A28" s="32">
        <v>14</v>
      </c>
      <c r="B28" s="28" t="s">
        <v>51</v>
      </c>
      <c r="C28" s="33">
        <v>57</v>
      </c>
      <c r="D28" s="34">
        <v>63.5</v>
      </c>
      <c r="E28" s="76"/>
      <c r="F28" s="58"/>
      <c r="G28" s="59"/>
      <c r="H28" s="58"/>
      <c r="I28" s="59"/>
      <c r="J28" s="58"/>
      <c r="K28" s="59"/>
      <c r="L28" s="58"/>
      <c r="M28" s="59"/>
      <c r="N28" s="58"/>
      <c r="O28" s="59"/>
      <c r="P28" s="79"/>
      <c r="Q28" s="52"/>
      <c r="R28" s="53"/>
      <c r="S28" s="52"/>
      <c r="T28" s="53"/>
      <c r="U28" s="52"/>
      <c r="V28" s="53"/>
      <c r="W28" s="52"/>
      <c r="X28" s="53"/>
      <c r="Y28" s="52"/>
      <c r="Z28" s="53"/>
      <c r="AA28" s="52"/>
      <c r="AB28" s="53"/>
      <c r="AC28" s="52"/>
      <c r="AD28" s="53"/>
      <c r="AE28" s="52"/>
      <c r="AF28" s="53"/>
      <c r="AG28" s="52"/>
      <c r="AH28" s="53"/>
      <c r="AI28" s="52"/>
      <c r="AJ28" s="53"/>
      <c r="AK28" s="80"/>
      <c r="AL28" s="63">
        <f t="shared" si="2"/>
        <v>0</v>
      </c>
      <c r="AM28" s="36">
        <f t="shared" si="0"/>
        <v>0</v>
      </c>
      <c r="AN28" s="63">
        <f t="shared" si="3"/>
        <v>0</v>
      </c>
      <c r="AO28" s="36">
        <f t="shared" si="1"/>
        <v>0</v>
      </c>
    </row>
    <row r="29" spans="1:41" ht="14.1" customHeight="1" x14ac:dyDescent="0.25">
      <c r="A29" s="27">
        <v>15</v>
      </c>
      <c r="B29" s="29" t="s">
        <v>52</v>
      </c>
      <c r="C29" s="30">
        <v>63.5</v>
      </c>
      <c r="D29" s="31">
        <v>69.5</v>
      </c>
      <c r="E29" s="76"/>
      <c r="F29" s="60"/>
      <c r="G29" s="61"/>
      <c r="H29" s="60"/>
      <c r="I29" s="61"/>
      <c r="J29" s="60"/>
      <c r="K29" s="61"/>
      <c r="L29" s="60"/>
      <c r="M29" s="61"/>
      <c r="N29" s="60"/>
      <c r="O29" s="61"/>
      <c r="P29" s="79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61"/>
      <c r="AG29" s="60"/>
      <c r="AH29" s="61"/>
      <c r="AI29" s="60"/>
      <c r="AJ29" s="61"/>
      <c r="AK29" s="80"/>
      <c r="AL29" s="64">
        <f t="shared" si="2"/>
        <v>0</v>
      </c>
      <c r="AM29" s="35">
        <f t="shared" ref="AM29:AM32" si="4">SUMIF(F$11:AJ$11,"C",F29:AJ29)</f>
        <v>0</v>
      </c>
      <c r="AN29" s="64">
        <f t="shared" ref="AN29:AN32" si="5">SUMIF(F$11:O$11,"L",F29:O29)*C29+SUMIF(Q$11:AJ$11,"L",Q29:AJ29)*D29</f>
        <v>0</v>
      </c>
      <c r="AO29" s="35">
        <f t="shared" ref="AO29:AO32" si="6">SUMIF(F$11:AJ$11,"L",F29:AJ29)</f>
        <v>0</v>
      </c>
    </row>
    <row r="30" spans="1:41" ht="14.1" customHeight="1" x14ac:dyDescent="0.25">
      <c r="A30" s="32">
        <v>16</v>
      </c>
      <c r="B30" s="28" t="s">
        <v>53</v>
      </c>
      <c r="C30" s="33">
        <v>0</v>
      </c>
      <c r="D30" s="34">
        <v>22</v>
      </c>
      <c r="E30" s="76"/>
      <c r="F30" s="58"/>
      <c r="G30" s="59"/>
      <c r="H30" s="58"/>
      <c r="I30" s="59"/>
      <c r="J30" s="58"/>
      <c r="K30" s="59"/>
      <c r="L30" s="58"/>
      <c r="M30" s="59"/>
      <c r="N30" s="58"/>
      <c r="O30" s="59"/>
      <c r="P30" s="79"/>
      <c r="Q30" s="52"/>
      <c r="R30" s="53"/>
      <c r="S30" s="52"/>
      <c r="T30" s="53"/>
      <c r="U30" s="52"/>
      <c r="V30" s="53"/>
      <c r="W30" s="52"/>
      <c r="X30" s="53"/>
      <c r="Y30" s="52"/>
      <c r="Z30" s="53"/>
      <c r="AA30" s="52"/>
      <c r="AB30" s="53"/>
      <c r="AC30" s="52"/>
      <c r="AD30" s="53"/>
      <c r="AE30" s="52"/>
      <c r="AF30" s="53"/>
      <c r="AG30" s="52"/>
      <c r="AH30" s="53"/>
      <c r="AI30" s="52"/>
      <c r="AJ30" s="53"/>
      <c r="AK30" s="80"/>
      <c r="AL30" s="63">
        <f t="shared" si="2"/>
        <v>0</v>
      </c>
      <c r="AM30" s="36">
        <f t="shared" si="4"/>
        <v>0</v>
      </c>
      <c r="AN30" s="63">
        <f t="shared" si="5"/>
        <v>0</v>
      </c>
      <c r="AO30" s="36">
        <f t="shared" si="6"/>
        <v>0</v>
      </c>
    </row>
    <row r="31" spans="1:41" ht="14.1" customHeight="1" thickBot="1" x14ac:dyDescent="0.3">
      <c r="A31" s="27">
        <v>17</v>
      </c>
      <c r="B31" s="29" t="s">
        <v>54</v>
      </c>
      <c r="C31" s="30">
        <v>0</v>
      </c>
      <c r="D31" s="31">
        <v>24</v>
      </c>
      <c r="E31" s="76"/>
      <c r="F31" s="60"/>
      <c r="G31" s="61"/>
      <c r="H31" s="60"/>
      <c r="I31" s="61"/>
      <c r="J31" s="60"/>
      <c r="K31" s="61"/>
      <c r="L31" s="60"/>
      <c r="M31" s="61"/>
      <c r="N31" s="60"/>
      <c r="O31" s="61"/>
      <c r="P31" s="79"/>
      <c r="Q31" s="60"/>
      <c r="R31" s="61"/>
      <c r="S31" s="60"/>
      <c r="T31" s="61"/>
      <c r="U31" s="60"/>
      <c r="V31" s="61"/>
      <c r="W31" s="60"/>
      <c r="X31" s="61"/>
      <c r="Y31" s="60"/>
      <c r="Z31" s="61"/>
      <c r="AA31" s="60"/>
      <c r="AB31" s="61"/>
      <c r="AC31" s="60"/>
      <c r="AD31" s="61"/>
      <c r="AE31" s="60"/>
      <c r="AF31" s="61"/>
      <c r="AG31" s="60"/>
      <c r="AH31" s="61"/>
      <c r="AI31" s="60"/>
      <c r="AJ31" s="61"/>
      <c r="AK31" s="80"/>
      <c r="AL31" s="64">
        <f t="shared" si="2"/>
        <v>0</v>
      </c>
      <c r="AM31" s="35">
        <f t="shared" si="4"/>
        <v>0</v>
      </c>
      <c r="AN31" s="64">
        <f t="shared" si="5"/>
        <v>0</v>
      </c>
      <c r="AO31" s="35">
        <f t="shared" si="6"/>
        <v>0</v>
      </c>
    </row>
    <row r="32" spans="1:41" ht="14.1" hidden="1" customHeight="1" thickBot="1" x14ac:dyDescent="0.3">
      <c r="A32" s="82">
        <v>18</v>
      </c>
      <c r="B32" s="83" t="s">
        <v>55</v>
      </c>
      <c r="C32" s="84"/>
      <c r="D32" s="85"/>
      <c r="E32" s="76"/>
      <c r="F32" s="86"/>
      <c r="G32" s="87"/>
      <c r="H32" s="86"/>
      <c r="I32" s="87"/>
      <c r="J32" s="86"/>
      <c r="K32" s="87"/>
      <c r="L32" s="86"/>
      <c r="M32" s="87"/>
      <c r="N32" s="86"/>
      <c r="O32" s="87"/>
      <c r="P32" s="79"/>
      <c r="Q32" s="88"/>
      <c r="R32" s="89"/>
      <c r="S32" s="88"/>
      <c r="T32" s="89"/>
      <c r="U32" s="88"/>
      <c r="V32" s="89"/>
      <c r="W32" s="88"/>
      <c r="X32" s="89"/>
      <c r="Y32" s="88"/>
      <c r="Z32" s="89"/>
      <c r="AA32" s="88"/>
      <c r="AB32" s="89"/>
      <c r="AC32" s="88"/>
      <c r="AD32" s="89"/>
      <c r="AE32" s="88"/>
      <c r="AF32" s="89"/>
      <c r="AG32" s="88"/>
      <c r="AH32" s="89"/>
      <c r="AI32" s="88"/>
      <c r="AJ32" s="89"/>
      <c r="AK32" s="80"/>
      <c r="AL32" s="90">
        <f t="shared" ref="AL32" si="7">SUMIF(F$11:O$11,"C",F32:O32)*C32+SUMIF(Q$11:AJ$11,"C",Q32:AJ32)*D32</f>
        <v>0</v>
      </c>
      <c r="AM32" s="91">
        <f t="shared" si="4"/>
        <v>0</v>
      </c>
      <c r="AN32" s="90">
        <f t="shared" si="5"/>
        <v>0</v>
      </c>
      <c r="AO32" s="91">
        <f t="shared" si="6"/>
        <v>0</v>
      </c>
    </row>
    <row r="33" spans="1:41" ht="3.75" customHeight="1" thickBot="1" x14ac:dyDescent="0.3">
      <c r="A33" s="95"/>
      <c r="B33" s="26"/>
      <c r="C33" s="25"/>
      <c r="D33" s="25"/>
      <c r="E33" s="1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94"/>
      <c r="AH33" s="94"/>
      <c r="AI33" s="94"/>
      <c r="AJ33" s="94"/>
      <c r="AK33" s="15"/>
      <c r="AL33" s="94"/>
      <c r="AM33" s="94"/>
      <c r="AN33" s="94"/>
      <c r="AO33" s="94"/>
    </row>
    <row r="34" spans="1:41" ht="15" customHeight="1" thickBot="1" x14ac:dyDescent="0.3">
      <c r="AG34" s="123" t="s">
        <v>56</v>
      </c>
      <c r="AH34" s="124"/>
      <c r="AI34" s="124"/>
      <c r="AJ34" s="125"/>
      <c r="AL34" s="92">
        <f>SUM(AL12:AL32)</f>
        <v>0</v>
      </c>
      <c r="AM34" s="93">
        <f>SUM(AM12:AM32)</f>
        <v>0</v>
      </c>
      <c r="AN34" s="92">
        <f>SUM(AN12:AN32)</f>
        <v>0</v>
      </c>
      <c r="AO34" s="93">
        <f>SUM(AO12:AO32)</f>
        <v>0</v>
      </c>
    </row>
    <row r="35" spans="1:41" ht="11.25" hidden="1" customHeight="1" x14ac:dyDescent="0.25">
      <c r="B35" s="16"/>
    </row>
    <row r="36" spans="1:41" ht="11.25" customHeight="1" x14ac:dyDescent="0.25">
      <c r="A36" s="17" t="s">
        <v>57</v>
      </c>
      <c r="B36" s="16"/>
    </row>
    <row r="37" spans="1:41" ht="10.5" customHeight="1" x14ac:dyDescent="0.25">
      <c r="A37" s="16" t="s">
        <v>58</v>
      </c>
      <c r="B37" s="16"/>
    </row>
    <row r="38" spans="1:41" ht="10.5" customHeight="1" x14ac:dyDescent="0.25">
      <c r="A38" s="16" t="s">
        <v>59</v>
      </c>
      <c r="B38" s="16"/>
      <c r="C38" s="22"/>
    </row>
    <row r="39" spans="1:41" ht="10.5" customHeight="1" x14ac:dyDescent="0.25">
      <c r="A39" s="18"/>
      <c r="B39" s="16" t="s">
        <v>60</v>
      </c>
      <c r="C39" s="22"/>
    </row>
    <row r="40" spans="1:41" ht="10.5" customHeight="1" x14ac:dyDescent="0.25">
      <c r="A40" s="19" t="str">
        <f>IF(A7="CONFIRMATION DE COMMANDE","","C) Tous les articles sont disponibles sous réserve d'un nombre total de commandes suffisant.")</f>
        <v>C) Tous les articles sont disponibles sous réserve d'un nombre total de commandes suffisant.</v>
      </c>
      <c r="B40" s="16"/>
    </row>
    <row r="41" spans="1:41" ht="10.5" customHeight="1" x14ac:dyDescent="0.25">
      <c r="A41" s="23" t="str">
        <f>IF(A7="COMMANDE","D) Merci de nous renvoyer la commande en format excel. Une confirmation de commande en format pdf vous parviendra prochainement.",IF(A7="CONFIRMATION DE COMMANDE","*Les articles notés d'un astérisque n'ont pas pu être commandés en raison d'un nombre insuffisant de commmandes",IF(A7="BULLETIN DE LIVRAISON","D) Si des articles commandés ne figurent pas dans la livraison c'est qu'ils n'étaient pas ou plus disponibles.",IF(A7="FACTURE","**Articles non livrables en tailles enfants pour nombre insuffisant de commandes","Vérifie A17"))))</f>
        <v>D) Merci de nous renvoyer la commande en format excel. Une confirmation de commande en format pdf vous parviendra prochainement.</v>
      </c>
      <c r="B41" s="15"/>
    </row>
  </sheetData>
  <sheetProtection selectLockedCells="1"/>
  <mergeCells count="32">
    <mergeCell ref="A12:A14"/>
    <mergeCell ref="AL12:AL14"/>
    <mergeCell ref="AN12:AN14"/>
    <mergeCell ref="S10:T10"/>
    <mergeCell ref="U10:V10"/>
    <mergeCell ref="W10:X10"/>
    <mergeCell ref="Y10:Z10"/>
    <mergeCell ref="A1:AO1"/>
    <mergeCell ref="A7:AO7"/>
    <mergeCell ref="A8:AO8"/>
    <mergeCell ref="N10:O10"/>
    <mergeCell ref="F9:O9"/>
    <mergeCell ref="AC10:AD10"/>
    <mergeCell ref="AE10:AF10"/>
    <mergeCell ref="AG10:AH10"/>
    <mergeCell ref="AD5:AE5"/>
    <mergeCell ref="Y3:AE3"/>
    <mergeCell ref="Y4:AE4"/>
    <mergeCell ref="AH3:AL3"/>
    <mergeCell ref="AG34:AJ34"/>
    <mergeCell ref="AN9:AO9"/>
    <mergeCell ref="AA10:AB10"/>
    <mergeCell ref="AI10:AJ10"/>
    <mergeCell ref="C9:D9"/>
    <mergeCell ref="Q9:AJ9"/>
    <mergeCell ref="J10:K10"/>
    <mergeCell ref="L10:M10"/>
    <mergeCell ref="Q10:R10"/>
    <mergeCell ref="F10:G10"/>
    <mergeCell ref="C12:D14"/>
    <mergeCell ref="H10:I10"/>
    <mergeCell ref="AL9:AM9"/>
  </mergeCells>
  <phoneticPr fontId="17" type="noConversion"/>
  <conditionalFormatting sqref="B12">
    <cfRule type="containsText" dxfId="17" priority="7" operator="containsText" text="– Choisir Maillot m. courtes –">
      <formula>NOT(ISERROR(SEARCH("– Choisir Maillot m. courtes –",B12)))</formula>
    </cfRule>
  </conditionalFormatting>
  <conditionalFormatting sqref="B15:B32">
    <cfRule type="containsText" dxfId="16" priority="4" operator="containsText" text="– Choisir Maillot m. courtes –">
      <formula>NOT(ISERROR(SEARCH("– Choisir Maillot m. courtes –",B15)))</formula>
    </cfRule>
  </conditionalFormatting>
  <conditionalFormatting sqref="B14">
    <cfRule type="containsText" dxfId="15" priority="3" operator="containsText" text="Choisir">
      <formula>NOT(ISERROR(SEARCH("Choisir",B14)))</formula>
    </cfRule>
  </conditionalFormatting>
  <dataValidations count="4">
    <dataValidation type="list" showInputMessage="1" showErrorMessage="1" sqref="X6 AD5" xr:uid="{429D1E12-55F1-4B5E-854C-FF5347C45187}">
      <formula1>"Oui,Non"</formula1>
    </dataValidation>
    <dataValidation type="list" allowBlank="1" showInputMessage="1" showErrorMessage="1" promptTitle="Choisir le type de maillot" prompt="A l'aide du menu déroulant" sqref="B12" xr:uid="{B87D612D-F6AA-4206-BCC2-729E834C9E02}">
      <formula1>$B$15:$B$16</formula1>
    </dataValidation>
    <dataValidation type="list" showInputMessage="1" showErrorMessage="1" sqref="A7:AO7" xr:uid="{556947F9-C9B8-43CC-B523-F4E0978DBD39}">
      <formula1>"COMMANDE,CONFIRMATION DE COMMANDE,BULLETIN DE LIVRAISON,FACTURE"</formula1>
    </dataValidation>
    <dataValidation type="list" allowBlank="1" showInputMessage="1" showErrorMessage="1" promptTitle="Choisir le type de cuissard" prompt="A l'aide du menu déroulant" sqref="B14" xr:uid="{FECC23BD-93E2-4E61-BED4-9C423D3A79C8}">
      <formula1>$B$18:$B$21</formula1>
    </dataValidation>
  </dataValidations>
  <pageMargins left="0.7" right="0.7" top="0.75" bottom="0.75" header="0.3" footer="0.3"/>
  <pageSetup paperSize="9" orientation="landscape" r:id="rId1"/>
  <ignoredErrors>
    <ignoredError sqref="L10 N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2C41-824E-459B-A627-EBF37AA695A3}">
  <dimension ref="A1:AP41"/>
  <sheetViews>
    <sheetView zoomScale="130" zoomScaleNormal="130" workbookViewId="0">
      <selection activeCell="AH3" sqref="AH3:AL3"/>
    </sheetView>
  </sheetViews>
  <sheetFormatPr baseColWidth="10" defaultColWidth="42.140625" defaultRowHeight="15" x14ac:dyDescent="0.25"/>
  <cols>
    <col min="1" max="1" width="2.140625" customWidth="1"/>
    <col min="2" max="2" width="21.7109375" customWidth="1"/>
    <col min="3" max="4" width="4.5703125" customWidth="1"/>
    <col min="5" max="5" width="0.85546875" customWidth="1"/>
    <col min="6" max="15" width="2.28515625" customWidth="1"/>
    <col min="16" max="16" width="0.85546875" customWidth="1"/>
    <col min="17" max="36" width="2.28515625" customWidth="1"/>
    <col min="37" max="37" width="0.85546875" customWidth="1"/>
    <col min="38" max="38" width="4.5703125" customWidth="1"/>
    <col min="39" max="39" width="3.7109375" customWidth="1"/>
    <col min="40" max="40" width="4.5703125" customWidth="1"/>
    <col min="41" max="41" width="3.7109375" customWidth="1"/>
    <col min="42" max="42" width="41.7109375" customWidth="1"/>
  </cols>
  <sheetData>
    <row r="1" spans="1:42" ht="17.25" customHeight="1" x14ac:dyDescent="0.25">
      <c r="A1" s="139" t="str">
        <f>Modèle!$A$1</f>
        <v>O2MounTainBike - Equipements période 2022 à 2024 - commande N°2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</row>
    <row r="2" spans="1:42" ht="10.5" customHeight="1" x14ac:dyDescent="0.25">
      <c r="A2" s="3"/>
      <c r="C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4"/>
      <c r="AO2" s="4"/>
    </row>
    <row r="3" spans="1:42" ht="10.5" customHeight="1" x14ac:dyDescent="0.25">
      <c r="A3" s="3"/>
      <c r="C3" s="5"/>
      <c r="D3" s="20" t="str">
        <f>Modèle!$D$3</f>
        <v>O2MounTainBike</v>
      </c>
      <c r="E3" s="7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X3" s="6"/>
      <c r="Y3" s="145" t="s">
        <v>2</v>
      </c>
      <c r="Z3" s="145"/>
      <c r="AA3" s="145"/>
      <c r="AB3" s="145"/>
      <c r="AC3" s="145"/>
      <c r="AD3" s="145"/>
      <c r="AE3" s="145"/>
      <c r="AF3" s="6"/>
      <c r="AG3" s="6"/>
      <c r="AH3" s="144" t="s">
        <v>61</v>
      </c>
      <c r="AI3" s="145"/>
      <c r="AJ3" s="145"/>
      <c r="AK3" s="145"/>
      <c r="AL3" s="145"/>
      <c r="AM3" s="6"/>
      <c r="AN3" s="6"/>
      <c r="AO3" s="6"/>
    </row>
    <row r="4" spans="1:42" ht="10.5" customHeight="1" x14ac:dyDescent="0.25">
      <c r="A4" s="3"/>
      <c r="C4" s="5"/>
      <c r="D4" s="21" t="str">
        <f>Modèle!$D$4</f>
        <v>Place de Sautaux</v>
      </c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X4" s="6"/>
      <c r="Y4" s="145" t="s">
        <v>4</v>
      </c>
      <c r="Z4" s="145"/>
      <c r="AA4" s="145"/>
      <c r="AB4" s="145"/>
      <c r="AC4" s="145"/>
      <c r="AD4" s="145"/>
      <c r="AE4" s="145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2" ht="10.5" customHeight="1" x14ac:dyDescent="0.25">
      <c r="A5" s="3"/>
      <c r="C5" s="5"/>
      <c r="D5" s="21" t="str">
        <f>Modèle!$D$5</f>
        <v>CH-1661 Le Pâquier-Montbarry</v>
      </c>
      <c r="E5" s="7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X5" s="5"/>
      <c r="Y5" s="5" t="str">
        <f>Modèle!$Y$5</f>
        <v>Droit au pack</v>
      </c>
      <c r="Z5" s="5"/>
      <c r="AA5" s="5"/>
      <c r="AB5" s="5"/>
      <c r="AC5" s="5"/>
      <c r="AD5" s="142" t="s">
        <v>7</v>
      </c>
      <c r="AE5" s="142"/>
      <c r="AF5" s="5"/>
      <c r="AG5" s="10"/>
      <c r="AH5" s="10"/>
      <c r="AI5" s="10"/>
      <c r="AJ5" s="10"/>
      <c r="AK5" s="10"/>
      <c r="AL5" s="10"/>
      <c r="AM5" s="10"/>
      <c r="AN5" s="5"/>
      <c r="AO5" s="4"/>
    </row>
    <row r="6" spans="1:42" ht="4.5" customHeight="1" x14ac:dyDescent="0.25">
      <c r="A6" s="11"/>
      <c r="C6" s="6"/>
      <c r="D6" s="12"/>
      <c r="E6" s="13"/>
      <c r="F6" s="14"/>
      <c r="G6" s="14"/>
      <c r="H6" s="14"/>
      <c r="I6" s="14"/>
      <c r="J6" s="14"/>
      <c r="K6" s="6"/>
      <c r="L6" s="6"/>
      <c r="M6" s="6"/>
      <c r="N6" s="6"/>
      <c r="O6" s="6"/>
      <c r="P6" s="6"/>
      <c r="Q6" s="6"/>
      <c r="X6" s="5"/>
      <c r="Z6" s="5"/>
      <c r="AA6" s="5"/>
      <c r="AB6" s="5"/>
      <c r="AC6" s="5"/>
      <c r="AG6" s="10"/>
      <c r="AH6" s="10"/>
      <c r="AI6" s="10"/>
      <c r="AJ6" s="10"/>
      <c r="AK6" s="10"/>
      <c r="AL6" s="10"/>
      <c r="AM6" s="10"/>
      <c r="AN6" s="5"/>
      <c r="AO6" s="4"/>
    </row>
    <row r="7" spans="1:42" s="2" customFormat="1" ht="14.25" customHeight="1" x14ac:dyDescent="0.15">
      <c r="A7" s="140" t="str">
        <f>Modèle!$A$7</f>
        <v>COMMANDE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</row>
    <row r="8" spans="1:42" ht="9.75" customHeight="1" thickBot="1" x14ac:dyDescent="0.3">
      <c r="A8" s="141" t="str">
        <f>Modèle!$A$8</f>
        <v>Commande à envoyer à fgremion@hotmail.com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</row>
    <row r="9" spans="1:42" ht="12" customHeight="1" thickBot="1" x14ac:dyDescent="0.3">
      <c r="A9" s="99" t="str">
        <f>Modèle!$A$9</f>
        <v>Pos</v>
      </c>
      <c r="B9" s="100" t="str">
        <f>Modèle!$B$9</f>
        <v>Description article</v>
      </c>
      <c r="C9" s="155" t="str">
        <f>Modèle!$C$9</f>
        <v>Prix (CHF)</v>
      </c>
      <c r="D9" s="127"/>
      <c r="E9" s="74"/>
      <c r="F9" s="132" t="str">
        <f>Modèle!$F$9</f>
        <v>Taille enfant</v>
      </c>
      <c r="G9" s="130"/>
      <c r="H9" s="130"/>
      <c r="I9" s="130"/>
      <c r="J9" s="130"/>
      <c r="K9" s="130"/>
      <c r="L9" s="130"/>
      <c r="M9" s="130"/>
      <c r="N9" s="130"/>
      <c r="O9" s="131"/>
      <c r="P9" s="77"/>
      <c r="Q9" s="132" t="str">
        <f>Modèle!$Q$9</f>
        <v>Taille adulte</v>
      </c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1"/>
      <c r="AK9" s="74"/>
      <c r="AL9" s="132" t="str">
        <f>Modèle!$AL$9</f>
        <v>Commande</v>
      </c>
      <c r="AM9" s="131"/>
      <c r="AN9" s="126" t="str">
        <f>Modèle!$AN$9</f>
        <v>Livraison</v>
      </c>
      <c r="AO9" s="127"/>
    </row>
    <row r="10" spans="1:42" ht="26.25" customHeight="1" thickBot="1" x14ac:dyDescent="0.3">
      <c r="A10" s="48"/>
      <c r="B10" s="49" t="str">
        <f>Modèle!$B$10</f>
        <v>E: Enfant, A: Adulte</v>
      </c>
      <c r="C10" s="49" t="str">
        <f>Modèle!$C$10</f>
        <v>E</v>
      </c>
      <c r="D10" s="81" t="str">
        <f>Modèle!$D$10</f>
        <v>A</v>
      </c>
      <c r="E10" s="98"/>
      <c r="F10" s="152" t="str">
        <f>Modèle!$F$10</f>
        <v>6-8</v>
      </c>
      <c r="G10" s="131"/>
      <c r="H10" s="152" t="str">
        <f>Modèle!$H$10</f>
        <v>8-9</v>
      </c>
      <c r="I10" s="131"/>
      <c r="J10" s="152" t="str">
        <f>Modèle!$J$10</f>
        <v>10-11</v>
      </c>
      <c r="K10" s="131"/>
      <c r="L10" s="152" t="str">
        <f>Modèle!$L$10</f>
        <v>12</v>
      </c>
      <c r="M10" s="131"/>
      <c r="N10" s="152" t="str">
        <f>Modèle!$N$10</f>
        <v>14</v>
      </c>
      <c r="O10" s="131"/>
      <c r="P10" s="78"/>
      <c r="Q10" s="152" t="str">
        <f>Modèle!$Q$10</f>
        <v>XXS</v>
      </c>
      <c r="R10" s="131"/>
      <c r="S10" s="153" t="str">
        <f>Modèle!$S$10</f>
        <v>XS</v>
      </c>
      <c r="T10" s="154"/>
      <c r="U10" s="153" t="str">
        <f>Modèle!$U$10</f>
        <v>S</v>
      </c>
      <c r="V10" s="154"/>
      <c r="W10" s="153" t="str">
        <f>Modèle!$W$10</f>
        <v>M</v>
      </c>
      <c r="X10" s="154"/>
      <c r="Y10" s="153" t="str">
        <f>Modèle!$Y$10</f>
        <v>L</v>
      </c>
      <c r="Z10" s="154"/>
      <c r="AA10" s="153" t="str">
        <f>Modèle!$AA$10</f>
        <v>XL</v>
      </c>
      <c r="AB10" s="154"/>
      <c r="AC10" s="153" t="str">
        <f>Modèle!$AC$10</f>
        <v>2XL</v>
      </c>
      <c r="AD10" s="154"/>
      <c r="AE10" s="153" t="str">
        <f>Modèle!$AE$10</f>
        <v>3XL</v>
      </c>
      <c r="AF10" s="154"/>
      <c r="AG10" s="153" t="str">
        <f>Modèle!$AG$10</f>
        <v>4XL</v>
      </c>
      <c r="AH10" s="154"/>
      <c r="AI10" s="153" t="str">
        <f>Modèle!$AI$10</f>
        <v>5XL</v>
      </c>
      <c r="AJ10" s="154"/>
      <c r="AK10" s="75"/>
      <c r="AL10" s="70" t="str">
        <f>Modèle!$AL$10</f>
        <v>Total CHF</v>
      </c>
      <c r="AM10" s="71" t="str">
        <f>Modèle!$AM$10</f>
        <v>Nbre pces</v>
      </c>
      <c r="AN10" s="70" t="str">
        <f>Modèle!$AN$10</f>
        <v>Total CHF</v>
      </c>
      <c r="AO10" s="71" t="str">
        <f>Modèle!$AO$10</f>
        <v>Nbre pces</v>
      </c>
    </row>
    <row r="11" spans="1:42" ht="12" customHeight="1" thickBot="1" x14ac:dyDescent="0.3">
      <c r="A11" s="65"/>
      <c r="B11" s="96" t="s">
        <v>35</v>
      </c>
      <c r="C11" s="69"/>
      <c r="D11" s="66"/>
      <c r="E11" s="75"/>
      <c r="F11" s="67" t="s">
        <v>36</v>
      </c>
      <c r="G11" s="68" t="s">
        <v>27</v>
      </c>
      <c r="H11" s="67" t="s">
        <v>36</v>
      </c>
      <c r="I11" s="68" t="s">
        <v>27</v>
      </c>
      <c r="J11" s="67" t="s">
        <v>36</v>
      </c>
      <c r="K11" s="68" t="s">
        <v>27</v>
      </c>
      <c r="L11" s="67" t="s">
        <v>36</v>
      </c>
      <c r="M11" s="68" t="s">
        <v>27</v>
      </c>
      <c r="N11" s="67" t="s">
        <v>36</v>
      </c>
      <c r="O11" s="68" t="s">
        <v>27</v>
      </c>
      <c r="P11" s="78"/>
      <c r="Q11" s="67" t="s">
        <v>36</v>
      </c>
      <c r="R11" s="68" t="s">
        <v>27</v>
      </c>
      <c r="S11" s="67" t="s">
        <v>36</v>
      </c>
      <c r="T11" s="68" t="s">
        <v>27</v>
      </c>
      <c r="U11" s="67" t="s">
        <v>36</v>
      </c>
      <c r="V11" s="68" t="s">
        <v>27</v>
      </c>
      <c r="W11" s="67" t="s">
        <v>36</v>
      </c>
      <c r="X11" s="68" t="s">
        <v>27</v>
      </c>
      <c r="Y11" s="67" t="s">
        <v>36</v>
      </c>
      <c r="Z11" s="68" t="s">
        <v>27</v>
      </c>
      <c r="AA11" s="67" t="s">
        <v>36</v>
      </c>
      <c r="AB11" s="68" t="s">
        <v>27</v>
      </c>
      <c r="AC11" s="67" t="s">
        <v>36</v>
      </c>
      <c r="AD11" s="68" t="s">
        <v>27</v>
      </c>
      <c r="AE11" s="67" t="s">
        <v>36</v>
      </c>
      <c r="AF11" s="68" t="s">
        <v>27</v>
      </c>
      <c r="AG11" s="67" t="s">
        <v>36</v>
      </c>
      <c r="AH11" s="68" t="s">
        <v>27</v>
      </c>
      <c r="AI11" s="67" t="s">
        <v>36</v>
      </c>
      <c r="AJ11" s="68" t="s">
        <v>27</v>
      </c>
      <c r="AK11" s="75"/>
      <c r="AL11" s="72">
        <f>SUM(AL12:AL32)</f>
        <v>0</v>
      </c>
      <c r="AM11" s="73">
        <f>SUM(AM12:AM32)</f>
        <v>0</v>
      </c>
      <c r="AN11" s="72">
        <f>SUM(AN12:AN32)</f>
        <v>0</v>
      </c>
      <c r="AO11" s="73">
        <f>SUM(AO12:AO32)</f>
        <v>0</v>
      </c>
    </row>
    <row r="12" spans="1:42" ht="14.1" customHeight="1" x14ac:dyDescent="0.25">
      <c r="A12" s="146" t="str">
        <f>Modèle!$A$12</f>
        <v>PACK</v>
      </c>
      <c r="B12" s="113"/>
      <c r="C12" s="133">
        <f>IF(AH3="Date naissance",100,IF(OR(2022-YEAR(AH3)&lt;=16,SUM(Q12:AJ14)=0),70,100))</f>
        <v>100</v>
      </c>
      <c r="D12" s="134"/>
      <c r="E12" s="76"/>
      <c r="F12" s="50"/>
      <c r="G12" s="102"/>
      <c r="H12" s="50"/>
      <c r="I12" s="102"/>
      <c r="J12" s="50"/>
      <c r="K12" s="102"/>
      <c r="L12" s="50"/>
      <c r="M12" s="102"/>
      <c r="N12" s="50"/>
      <c r="O12" s="102"/>
      <c r="P12" s="80"/>
      <c r="Q12" s="50"/>
      <c r="R12" s="102"/>
      <c r="S12" s="50"/>
      <c r="T12" s="102"/>
      <c r="U12" s="50"/>
      <c r="V12" s="102"/>
      <c r="W12" s="50"/>
      <c r="X12" s="102"/>
      <c r="Y12" s="50"/>
      <c r="Z12" s="102"/>
      <c r="AA12" s="50"/>
      <c r="AB12" s="102"/>
      <c r="AC12" s="50"/>
      <c r="AD12" s="102"/>
      <c r="AE12" s="50"/>
      <c r="AF12" s="102"/>
      <c r="AG12" s="50"/>
      <c r="AH12" s="102"/>
      <c r="AI12" s="50"/>
      <c r="AJ12" s="102"/>
      <c r="AK12" s="80"/>
      <c r="AL12" s="149">
        <f>IF(AND(AM12=1,AM13=1,AM14=1),C12,0)</f>
        <v>0</v>
      </c>
      <c r="AM12" s="44">
        <f t="shared" ref="AM12:AM28" si="0">SUMIF(F$11:AJ$11,"C",F12:AJ12)</f>
        <v>0</v>
      </c>
      <c r="AN12" s="149">
        <f>IF(AND(AO12=1,AO13=1,AO14=1),C12,0)</f>
        <v>0</v>
      </c>
      <c r="AO12" s="44">
        <f t="shared" ref="AO12:AO28" si="1">SUMIF(F$11:AJ$11,"L",F12:AJ12)</f>
        <v>0</v>
      </c>
      <c r="AP12" s="1" t="str">
        <f>IF(OR(AND(AM12=1,AM13=1,AM14=1,NOT(B12=""),NOT(ISNUMBER(SEARCH("Choisir",B12)))),AND(AM12=0,AM13=0,AM14=0)),"","Veuillez compléter le pack correctement (1 article de chaque et choisir un type de maillot)")</f>
        <v/>
      </c>
    </row>
    <row r="13" spans="1:42" ht="14.1" customHeight="1" x14ac:dyDescent="0.25">
      <c r="A13" s="147"/>
      <c r="B13" s="29" t="str">
        <f>Modèle!$B$13</f>
        <v>Maillot manches longues</v>
      </c>
      <c r="C13" s="135"/>
      <c r="D13" s="136"/>
      <c r="E13" s="76"/>
      <c r="F13" s="60"/>
      <c r="G13" s="107"/>
      <c r="H13" s="60"/>
      <c r="I13" s="107"/>
      <c r="J13" s="60"/>
      <c r="K13" s="107"/>
      <c r="L13" s="60"/>
      <c r="M13" s="107"/>
      <c r="N13" s="60"/>
      <c r="O13" s="107"/>
      <c r="P13" s="80"/>
      <c r="Q13" s="60"/>
      <c r="R13" s="107"/>
      <c r="S13" s="60"/>
      <c r="T13" s="107"/>
      <c r="U13" s="60"/>
      <c r="V13" s="107"/>
      <c r="W13" s="60"/>
      <c r="X13" s="107"/>
      <c r="Y13" s="60"/>
      <c r="Z13" s="107"/>
      <c r="AA13" s="60"/>
      <c r="AB13" s="107"/>
      <c r="AC13" s="60"/>
      <c r="AD13" s="107"/>
      <c r="AE13" s="60"/>
      <c r="AF13" s="107"/>
      <c r="AG13" s="60"/>
      <c r="AH13" s="107"/>
      <c r="AI13" s="60"/>
      <c r="AJ13" s="107"/>
      <c r="AK13" s="80"/>
      <c r="AL13" s="150"/>
      <c r="AM13" s="35">
        <f t="shared" si="0"/>
        <v>0</v>
      </c>
      <c r="AN13" s="150"/>
      <c r="AO13" s="35">
        <f t="shared" si="1"/>
        <v>0</v>
      </c>
      <c r="AP13" s="1" t="str">
        <f>IF(AND(SUM(AM12:AM14)&gt;0,AD5="Non"),"Il n'est pas possible de commander le pack","")</f>
        <v/>
      </c>
    </row>
    <row r="14" spans="1:42" ht="14.1" customHeight="1" thickBot="1" x14ac:dyDescent="0.3">
      <c r="A14" s="148"/>
      <c r="B14" s="112"/>
      <c r="C14" s="137"/>
      <c r="D14" s="138"/>
      <c r="E14" s="76"/>
      <c r="F14" s="54"/>
      <c r="G14" s="104"/>
      <c r="H14" s="54"/>
      <c r="I14" s="104"/>
      <c r="J14" s="54"/>
      <c r="K14" s="104"/>
      <c r="L14" s="54"/>
      <c r="M14" s="104"/>
      <c r="N14" s="54"/>
      <c r="O14" s="104"/>
      <c r="P14" s="80"/>
      <c r="Q14" s="54"/>
      <c r="R14" s="104"/>
      <c r="S14" s="54"/>
      <c r="T14" s="104"/>
      <c r="U14" s="54"/>
      <c r="V14" s="104"/>
      <c r="W14" s="54"/>
      <c r="X14" s="104"/>
      <c r="Y14" s="54"/>
      <c r="Z14" s="104"/>
      <c r="AA14" s="54"/>
      <c r="AB14" s="104"/>
      <c r="AC14" s="54"/>
      <c r="AD14" s="104"/>
      <c r="AE14" s="54"/>
      <c r="AF14" s="104"/>
      <c r="AG14" s="54"/>
      <c r="AH14" s="104"/>
      <c r="AI14" s="54"/>
      <c r="AJ14" s="104"/>
      <c r="AK14" s="80"/>
      <c r="AL14" s="151"/>
      <c r="AM14" s="47">
        <f t="shared" si="0"/>
        <v>0</v>
      </c>
      <c r="AN14" s="151"/>
      <c r="AO14" s="47">
        <f t="shared" si="1"/>
        <v>0</v>
      </c>
      <c r="AP14" s="1" t="str">
        <f>IF(OR(AND(AM12=1,AM13=1,AM14=1,NOT(B14=""),NOT(ISNUMBER(SEARCH("Choisir",B14)))),AND(AM12=0,AM13=0,AM14=0)),"","Veuillez compléter le pack correctement (1 article de chaque et choisir un type de maillot)")</f>
        <v/>
      </c>
    </row>
    <row r="15" spans="1:42" ht="14.1" customHeight="1" x14ac:dyDescent="0.25">
      <c r="A15" s="37">
        <f>Modèle!$A$15</f>
        <v>1</v>
      </c>
      <c r="B15" s="38" t="str">
        <f>Modèle!$B$15</f>
        <v>Maillot m. courtes homme/enfant</v>
      </c>
      <c r="C15" s="39">
        <f>Modèle!$C$15</f>
        <v>42</v>
      </c>
      <c r="D15" s="40">
        <f>Modèle!$D$15</f>
        <v>49.5</v>
      </c>
      <c r="E15" s="76"/>
      <c r="F15" s="56"/>
      <c r="G15" s="105"/>
      <c r="H15" s="56"/>
      <c r="I15" s="105"/>
      <c r="J15" s="56"/>
      <c r="K15" s="105"/>
      <c r="L15" s="56"/>
      <c r="M15" s="105"/>
      <c r="N15" s="56"/>
      <c r="O15" s="105"/>
      <c r="P15" s="80"/>
      <c r="Q15" s="56"/>
      <c r="R15" s="105"/>
      <c r="S15" s="56"/>
      <c r="T15" s="105"/>
      <c r="U15" s="56"/>
      <c r="V15" s="105"/>
      <c r="W15" s="56"/>
      <c r="X15" s="105"/>
      <c r="Y15" s="56"/>
      <c r="Z15" s="105"/>
      <c r="AA15" s="56"/>
      <c r="AB15" s="105"/>
      <c r="AC15" s="56"/>
      <c r="AD15" s="105"/>
      <c r="AE15" s="56"/>
      <c r="AF15" s="105"/>
      <c r="AG15" s="56"/>
      <c r="AH15" s="105"/>
      <c r="AI15" s="56"/>
      <c r="AJ15" s="105"/>
      <c r="AK15" s="80"/>
      <c r="AL15" s="62">
        <f t="shared" ref="AL15:AL31" si="2">SUMIF(F$11:O$11,"C",F15:O15)*C15+SUMIF(Q$11:AJ$11,"C",Q15:AJ15)*D15</f>
        <v>0</v>
      </c>
      <c r="AM15" s="41">
        <f t="shared" si="0"/>
        <v>0</v>
      </c>
      <c r="AN15" s="62">
        <f t="shared" ref="AN15:AN28" si="3">SUMIF(F$11:O$11,"L",F15:O15)*C15+SUMIF(Q$11:AJ$11,"L",Q15:AJ15)*D15</f>
        <v>0</v>
      </c>
      <c r="AO15" s="41">
        <f t="shared" si="1"/>
        <v>0</v>
      </c>
    </row>
    <row r="16" spans="1:42" ht="14.1" customHeight="1" x14ac:dyDescent="0.25">
      <c r="A16" s="32">
        <f>Modèle!$A$16</f>
        <v>2</v>
      </c>
      <c r="B16" s="28" t="str">
        <f>Modèle!$B$16</f>
        <v>Maillot manches courtes femme</v>
      </c>
      <c r="C16" s="33">
        <f>Modèle!$C$16</f>
        <v>0</v>
      </c>
      <c r="D16" s="34">
        <f>Modèle!$D$16</f>
        <v>49.5</v>
      </c>
      <c r="E16" s="76"/>
      <c r="F16" s="114"/>
      <c r="G16" s="115"/>
      <c r="H16" s="114"/>
      <c r="I16" s="115"/>
      <c r="J16" s="114"/>
      <c r="K16" s="115"/>
      <c r="L16" s="114"/>
      <c r="M16" s="115"/>
      <c r="N16" s="114"/>
      <c r="O16" s="115"/>
      <c r="P16" s="80"/>
      <c r="Q16" s="52"/>
      <c r="R16" s="103"/>
      <c r="S16" s="52"/>
      <c r="T16" s="103"/>
      <c r="U16" s="52"/>
      <c r="V16" s="103"/>
      <c r="W16" s="52"/>
      <c r="X16" s="103"/>
      <c r="Y16" s="52"/>
      <c r="Z16" s="103"/>
      <c r="AA16" s="52"/>
      <c r="AB16" s="103"/>
      <c r="AC16" s="52"/>
      <c r="AD16" s="103"/>
      <c r="AE16" s="52"/>
      <c r="AF16" s="103"/>
      <c r="AG16" s="52"/>
      <c r="AH16" s="103"/>
      <c r="AI16" s="52"/>
      <c r="AJ16" s="103"/>
      <c r="AK16" s="80"/>
      <c r="AL16" s="63">
        <f t="shared" si="2"/>
        <v>0</v>
      </c>
      <c r="AM16" s="36">
        <f t="shared" si="0"/>
        <v>0</v>
      </c>
      <c r="AN16" s="63">
        <f t="shared" si="3"/>
        <v>0</v>
      </c>
      <c r="AO16" s="36">
        <f t="shared" si="1"/>
        <v>0</v>
      </c>
    </row>
    <row r="17" spans="1:41" ht="14.1" customHeight="1" x14ac:dyDescent="0.25">
      <c r="A17" s="27">
        <f>Modèle!$A$17</f>
        <v>3</v>
      </c>
      <c r="B17" s="29" t="str">
        <f>Modèle!$B$17</f>
        <v>Maillot manches longues</v>
      </c>
      <c r="C17" s="30">
        <f>Modèle!$C$17</f>
        <v>53.5</v>
      </c>
      <c r="D17" s="31">
        <f>Modèle!$D$17</f>
        <v>70.5</v>
      </c>
      <c r="E17" s="76"/>
      <c r="F17" s="60"/>
      <c r="G17" s="107"/>
      <c r="H17" s="60"/>
      <c r="I17" s="107"/>
      <c r="J17" s="60"/>
      <c r="K17" s="107"/>
      <c r="L17" s="60"/>
      <c r="M17" s="107"/>
      <c r="N17" s="60"/>
      <c r="O17" s="107"/>
      <c r="P17" s="80"/>
      <c r="Q17" s="60"/>
      <c r="R17" s="107"/>
      <c r="S17" s="60"/>
      <c r="T17" s="107"/>
      <c r="U17" s="60"/>
      <c r="V17" s="107"/>
      <c r="W17" s="60"/>
      <c r="X17" s="107"/>
      <c r="Y17" s="60"/>
      <c r="Z17" s="107"/>
      <c r="AA17" s="60"/>
      <c r="AB17" s="107"/>
      <c r="AC17" s="60"/>
      <c r="AD17" s="107"/>
      <c r="AE17" s="60"/>
      <c r="AF17" s="107"/>
      <c r="AG17" s="60"/>
      <c r="AH17" s="107"/>
      <c r="AI17" s="60"/>
      <c r="AJ17" s="107"/>
      <c r="AK17" s="80"/>
      <c r="AL17" s="64">
        <f t="shared" si="2"/>
        <v>0</v>
      </c>
      <c r="AM17" s="35">
        <f t="shared" si="0"/>
        <v>0</v>
      </c>
      <c r="AN17" s="64">
        <f t="shared" si="3"/>
        <v>0</v>
      </c>
      <c r="AO17" s="35">
        <f t="shared" si="1"/>
        <v>0</v>
      </c>
    </row>
    <row r="18" spans="1:41" ht="14.1" customHeight="1" x14ac:dyDescent="0.25">
      <c r="A18" s="32">
        <f>Modèle!$A$18</f>
        <v>4</v>
      </c>
      <c r="B18" s="28" t="str">
        <f>Modèle!$B$18</f>
        <v>Cuissard à bretelles, peau homme</v>
      </c>
      <c r="C18" s="33">
        <f>Modèle!$C$18</f>
        <v>0</v>
      </c>
      <c r="D18" s="34">
        <f>Modèle!$D$18</f>
        <v>64</v>
      </c>
      <c r="E18" s="76"/>
      <c r="F18" s="114"/>
      <c r="G18" s="115"/>
      <c r="H18" s="114"/>
      <c r="I18" s="115"/>
      <c r="J18" s="114"/>
      <c r="K18" s="115"/>
      <c r="L18" s="114"/>
      <c r="M18" s="115"/>
      <c r="N18" s="114"/>
      <c r="O18" s="115"/>
      <c r="P18" s="80"/>
      <c r="Q18" s="52"/>
      <c r="R18" s="103"/>
      <c r="S18" s="52"/>
      <c r="T18" s="103"/>
      <c r="U18" s="52"/>
      <c r="V18" s="103"/>
      <c r="W18" s="52"/>
      <c r="X18" s="103"/>
      <c r="Y18" s="52"/>
      <c r="Z18" s="103"/>
      <c r="AA18" s="52"/>
      <c r="AB18" s="103"/>
      <c r="AC18" s="52"/>
      <c r="AD18" s="103"/>
      <c r="AE18" s="52"/>
      <c r="AF18" s="103"/>
      <c r="AG18" s="52"/>
      <c r="AH18" s="103"/>
      <c r="AI18" s="52"/>
      <c r="AJ18" s="103"/>
      <c r="AK18" s="80"/>
      <c r="AL18" s="63">
        <f t="shared" si="2"/>
        <v>0</v>
      </c>
      <c r="AM18" s="36">
        <f t="shared" si="0"/>
        <v>0</v>
      </c>
      <c r="AN18" s="63">
        <f t="shared" si="3"/>
        <v>0</v>
      </c>
      <c r="AO18" s="36">
        <f t="shared" si="1"/>
        <v>0</v>
      </c>
    </row>
    <row r="19" spans="1:41" ht="14.1" customHeight="1" x14ac:dyDescent="0.25">
      <c r="A19" s="27">
        <f>Modèle!$A$19</f>
        <v>5</v>
      </c>
      <c r="B19" s="29" t="str">
        <f>Modèle!$B$19</f>
        <v>Cuissard à bretelles, peau enfant</v>
      </c>
      <c r="C19" s="30">
        <f>Modèle!$C$19</f>
        <v>42</v>
      </c>
      <c r="D19" s="31">
        <f>Modèle!$D$19</f>
        <v>0</v>
      </c>
      <c r="E19" s="76"/>
      <c r="F19" s="60"/>
      <c r="G19" s="107"/>
      <c r="H19" s="60"/>
      <c r="I19" s="107"/>
      <c r="J19" s="60"/>
      <c r="K19" s="107"/>
      <c r="L19" s="60"/>
      <c r="M19" s="107"/>
      <c r="N19" s="60"/>
      <c r="O19" s="107"/>
      <c r="P19" s="80"/>
      <c r="Q19" s="116"/>
      <c r="R19" s="117"/>
      <c r="S19" s="116"/>
      <c r="T19" s="117"/>
      <c r="U19" s="116"/>
      <c r="V19" s="117"/>
      <c r="W19" s="116"/>
      <c r="X19" s="117"/>
      <c r="Y19" s="116"/>
      <c r="Z19" s="117"/>
      <c r="AA19" s="116"/>
      <c r="AB19" s="117"/>
      <c r="AC19" s="116"/>
      <c r="AD19" s="117"/>
      <c r="AE19" s="116"/>
      <c r="AF19" s="117"/>
      <c r="AG19" s="116"/>
      <c r="AH19" s="117"/>
      <c r="AI19" s="116"/>
      <c r="AJ19" s="117"/>
      <c r="AK19" s="80"/>
      <c r="AL19" s="64">
        <f t="shared" si="2"/>
        <v>0</v>
      </c>
      <c r="AM19" s="35">
        <f t="shared" si="0"/>
        <v>0</v>
      </c>
      <c r="AN19" s="64">
        <f t="shared" si="3"/>
        <v>0</v>
      </c>
      <c r="AO19" s="35">
        <f t="shared" si="1"/>
        <v>0</v>
      </c>
    </row>
    <row r="20" spans="1:41" ht="14.1" customHeight="1" x14ac:dyDescent="0.25">
      <c r="A20" s="32">
        <f>Modèle!$A$20</f>
        <v>6</v>
      </c>
      <c r="B20" s="28" t="str">
        <f>Modèle!$B$20</f>
        <v>Cuissard à bretelles, peau femme</v>
      </c>
      <c r="C20" s="33">
        <f>Modèle!$C$20</f>
        <v>0</v>
      </c>
      <c r="D20" s="34">
        <f>Modèle!$D$20</f>
        <v>64</v>
      </c>
      <c r="E20" s="76"/>
      <c r="F20" s="114"/>
      <c r="G20" s="115"/>
      <c r="H20" s="114"/>
      <c r="I20" s="115"/>
      <c r="J20" s="114"/>
      <c r="K20" s="115"/>
      <c r="L20" s="114"/>
      <c r="M20" s="115"/>
      <c r="N20" s="114"/>
      <c r="O20" s="115"/>
      <c r="P20" s="80"/>
      <c r="Q20" s="52"/>
      <c r="R20" s="103"/>
      <c r="S20" s="52"/>
      <c r="T20" s="103"/>
      <c r="U20" s="52"/>
      <c r="V20" s="103"/>
      <c r="W20" s="52"/>
      <c r="X20" s="103"/>
      <c r="Y20" s="52"/>
      <c r="Z20" s="103"/>
      <c r="AA20" s="52"/>
      <c r="AB20" s="103"/>
      <c r="AC20" s="52"/>
      <c r="AD20" s="103"/>
      <c r="AE20" s="52"/>
      <c r="AF20" s="103"/>
      <c r="AG20" s="52"/>
      <c r="AH20" s="103"/>
      <c r="AI20" s="52"/>
      <c r="AJ20" s="103"/>
      <c r="AK20" s="80"/>
      <c r="AL20" s="63">
        <f t="shared" si="2"/>
        <v>0</v>
      </c>
      <c r="AM20" s="36">
        <f t="shared" si="0"/>
        <v>0</v>
      </c>
      <c r="AN20" s="63">
        <f t="shared" si="3"/>
        <v>0</v>
      </c>
      <c r="AO20" s="36">
        <f t="shared" si="1"/>
        <v>0</v>
      </c>
    </row>
    <row r="21" spans="1:41" ht="14.1" customHeight="1" x14ac:dyDescent="0.25">
      <c r="A21" s="27">
        <f>Modèle!$A$21</f>
        <v>7</v>
      </c>
      <c r="B21" s="29" t="str">
        <f>Modèle!$B$21</f>
        <v>Cuissard sans bretelles, peau femme</v>
      </c>
      <c r="C21" s="30">
        <f>Modèle!$C$21</f>
        <v>0</v>
      </c>
      <c r="D21" s="31">
        <f>Modèle!$D$21</f>
        <v>64</v>
      </c>
      <c r="E21" s="76"/>
      <c r="F21" s="116"/>
      <c r="G21" s="117"/>
      <c r="H21" s="116"/>
      <c r="I21" s="117"/>
      <c r="J21" s="116"/>
      <c r="K21" s="117"/>
      <c r="L21" s="116"/>
      <c r="M21" s="117"/>
      <c r="N21" s="116"/>
      <c r="O21" s="117"/>
      <c r="P21" s="80"/>
      <c r="Q21" s="60"/>
      <c r="R21" s="107"/>
      <c r="S21" s="60"/>
      <c r="T21" s="107"/>
      <c r="U21" s="60"/>
      <c r="V21" s="107"/>
      <c r="W21" s="60"/>
      <c r="X21" s="107"/>
      <c r="Y21" s="60"/>
      <c r="Z21" s="107"/>
      <c r="AA21" s="60"/>
      <c r="AB21" s="107"/>
      <c r="AC21" s="60"/>
      <c r="AD21" s="107"/>
      <c r="AE21" s="60"/>
      <c r="AF21" s="107"/>
      <c r="AG21" s="60"/>
      <c r="AH21" s="107"/>
      <c r="AI21" s="60"/>
      <c r="AJ21" s="107"/>
      <c r="AK21" s="80"/>
      <c r="AL21" s="64">
        <f t="shared" si="2"/>
        <v>0</v>
      </c>
      <c r="AM21" s="35">
        <f t="shared" si="0"/>
        <v>0</v>
      </c>
      <c r="AN21" s="64">
        <f t="shared" si="3"/>
        <v>0</v>
      </c>
      <c r="AO21" s="35">
        <f t="shared" si="1"/>
        <v>0</v>
      </c>
    </row>
    <row r="22" spans="1:41" ht="14.1" customHeight="1" x14ac:dyDescent="0.25">
      <c r="A22" s="32">
        <f>Modèle!$A$22</f>
        <v>8</v>
      </c>
      <c r="B22" s="28" t="str">
        <f>Modèle!$B$22</f>
        <v>Imperméable manches longues</v>
      </c>
      <c r="C22" s="33">
        <f>Modèle!$C$22</f>
        <v>60.5</v>
      </c>
      <c r="D22" s="34">
        <f>Modèle!$D$22</f>
        <v>74.5</v>
      </c>
      <c r="E22" s="76"/>
      <c r="F22" s="58"/>
      <c r="G22" s="106"/>
      <c r="H22" s="58"/>
      <c r="I22" s="106"/>
      <c r="J22" s="58"/>
      <c r="K22" s="106"/>
      <c r="L22" s="58"/>
      <c r="M22" s="106"/>
      <c r="N22" s="58"/>
      <c r="O22" s="106"/>
      <c r="P22" s="80"/>
      <c r="Q22" s="52"/>
      <c r="R22" s="103"/>
      <c r="S22" s="52"/>
      <c r="T22" s="103"/>
      <c r="U22" s="52"/>
      <c r="V22" s="103"/>
      <c r="W22" s="52"/>
      <c r="X22" s="103"/>
      <c r="Y22" s="52"/>
      <c r="Z22" s="103"/>
      <c r="AA22" s="52"/>
      <c r="AB22" s="103"/>
      <c r="AC22" s="52"/>
      <c r="AD22" s="103"/>
      <c r="AE22" s="52"/>
      <c r="AF22" s="103"/>
      <c r="AG22" s="52"/>
      <c r="AH22" s="103"/>
      <c r="AI22" s="52"/>
      <c r="AJ22" s="103"/>
      <c r="AK22" s="80"/>
      <c r="AL22" s="63">
        <f t="shared" si="2"/>
        <v>0</v>
      </c>
      <c r="AM22" s="36">
        <f t="shared" si="0"/>
        <v>0</v>
      </c>
      <c r="AN22" s="63">
        <f t="shared" si="3"/>
        <v>0</v>
      </c>
      <c r="AO22" s="36">
        <f t="shared" si="1"/>
        <v>0</v>
      </c>
    </row>
    <row r="23" spans="1:41" ht="14.1" customHeight="1" x14ac:dyDescent="0.25">
      <c r="A23" s="27">
        <f>Modèle!$A$23</f>
        <v>9</v>
      </c>
      <c r="B23" s="29" t="str">
        <f>Modèle!$B$23</f>
        <v>Veste manches longues, Thermo</v>
      </c>
      <c r="C23" s="30">
        <f>Modèle!$C$23</f>
        <v>84</v>
      </c>
      <c r="D23" s="31">
        <f>Modèle!$D$23</f>
        <v>101</v>
      </c>
      <c r="E23" s="76"/>
      <c r="F23" s="60"/>
      <c r="G23" s="107"/>
      <c r="H23" s="60"/>
      <c r="I23" s="107"/>
      <c r="J23" s="60"/>
      <c r="K23" s="107"/>
      <c r="L23" s="60"/>
      <c r="M23" s="107"/>
      <c r="N23" s="60"/>
      <c r="O23" s="107"/>
      <c r="P23" s="80"/>
      <c r="Q23" s="60"/>
      <c r="R23" s="107"/>
      <c r="S23" s="60"/>
      <c r="T23" s="107"/>
      <c r="U23" s="60"/>
      <c r="V23" s="107"/>
      <c r="W23" s="60"/>
      <c r="X23" s="107"/>
      <c r="Y23" s="60"/>
      <c r="Z23" s="107"/>
      <c r="AA23" s="60"/>
      <c r="AB23" s="107"/>
      <c r="AC23" s="60"/>
      <c r="AD23" s="107"/>
      <c r="AE23" s="60"/>
      <c r="AF23" s="107"/>
      <c r="AG23" s="60"/>
      <c r="AH23" s="107"/>
      <c r="AI23" s="60"/>
      <c r="AJ23" s="107"/>
      <c r="AK23" s="80"/>
      <c r="AL23" s="64">
        <f t="shared" si="2"/>
        <v>0</v>
      </c>
      <c r="AM23" s="35">
        <f t="shared" si="0"/>
        <v>0</v>
      </c>
      <c r="AN23" s="64">
        <f t="shared" si="3"/>
        <v>0</v>
      </c>
      <c r="AO23" s="35">
        <f t="shared" si="1"/>
        <v>0</v>
      </c>
    </row>
    <row r="24" spans="1:41" ht="14.1" customHeight="1" x14ac:dyDescent="0.25">
      <c r="A24" s="32">
        <f>Modèle!$A$24</f>
        <v>10</v>
      </c>
      <c r="B24" s="28" t="str">
        <f>Modèle!$B$24</f>
        <v>Collant à bretelles, homme</v>
      </c>
      <c r="C24" s="33">
        <f>Modèle!$C$24</f>
        <v>0</v>
      </c>
      <c r="D24" s="34">
        <f>Modèle!$D$24</f>
        <v>83</v>
      </c>
      <c r="E24" s="76"/>
      <c r="F24" s="114"/>
      <c r="G24" s="115"/>
      <c r="H24" s="114"/>
      <c r="I24" s="115"/>
      <c r="J24" s="114"/>
      <c r="K24" s="115"/>
      <c r="L24" s="114"/>
      <c r="M24" s="115"/>
      <c r="N24" s="114"/>
      <c r="O24" s="115"/>
      <c r="P24" s="80"/>
      <c r="Q24" s="52"/>
      <c r="R24" s="103"/>
      <c r="S24" s="52"/>
      <c r="T24" s="103"/>
      <c r="U24" s="52"/>
      <c r="V24" s="103"/>
      <c r="W24" s="52"/>
      <c r="X24" s="103"/>
      <c r="Y24" s="52"/>
      <c r="Z24" s="103"/>
      <c r="AA24" s="52"/>
      <c r="AB24" s="103"/>
      <c r="AC24" s="52"/>
      <c r="AD24" s="103"/>
      <c r="AE24" s="52"/>
      <c r="AF24" s="103"/>
      <c r="AG24" s="52"/>
      <c r="AH24" s="103"/>
      <c r="AI24" s="52"/>
      <c r="AJ24" s="103"/>
      <c r="AK24" s="80"/>
      <c r="AL24" s="63">
        <f t="shared" si="2"/>
        <v>0</v>
      </c>
      <c r="AM24" s="36">
        <f t="shared" si="0"/>
        <v>0</v>
      </c>
      <c r="AN24" s="63">
        <f t="shared" si="3"/>
        <v>0</v>
      </c>
      <c r="AO24" s="36">
        <f t="shared" si="1"/>
        <v>0</v>
      </c>
    </row>
    <row r="25" spans="1:41" ht="14.1" customHeight="1" x14ac:dyDescent="0.25">
      <c r="A25" s="27">
        <f>Modèle!$A$25</f>
        <v>11</v>
      </c>
      <c r="B25" s="29" t="str">
        <f>Modèle!$B$25</f>
        <v>Collant à bretelles, femme</v>
      </c>
      <c r="C25" s="30">
        <f>Modèle!$C$25</f>
        <v>0</v>
      </c>
      <c r="D25" s="31">
        <f>Modèle!$D$25</f>
        <v>83</v>
      </c>
      <c r="E25" s="76"/>
      <c r="F25" s="116"/>
      <c r="G25" s="117"/>
      <c r="H25" s="116"/>
      <c r="I25" s="117"/>
      <c r="J25" s="116"/>
      <c r="K25" s="117"/>
      <c r="L25" s="116"/>
      <c r="M25" s="117"/>
      <c r="N25" s="116"/>
      <c r="O25" s="117"/>
      <c r="P25" s="80"/>
      <c r="Q25" s="60"/>
      <c r="R25" s="107"/>
      <c r="S25" s="60"/>
      <c r="T25" s="107"/>
      <c r="U25" s="60"/>
      <c r="V25" s="107"/>
      <c r="W25" s="60"/>
      <c r="X25" s="107"/>
      <c r="Y25" s="60"/>
      <c r="Z25" s="107"/>
      <c r="AA25" s="60"/>
      <c r="AB25" s="107"/>
      <c r="AC25" s="60"/>
      <c r="AD25" s="107"/>
      <c r="AE25" s="60"/>
      <c r="AF25" s="107"/>
      <c r="AG25" s="60"/>
      <c r="AH25" s="107"/>
      <c r="AI25" s="60"/>
      <c r="AJ25" s="107"/>
      <c r="AK25" s="80"/>
      <c r="AL25" s="64">
        <f t="shared" si="2"/>
        <v>0</v>
      </c>
      <c r="AM25" s="35">
        <f t="shared" si="0"/>
        <v>0</v>
      </c>
      <c r="AN25" s="64">
        <f t="shared" si="3"/>
        <v>0</v>
      </c>
      <c r="AO25" s="35">
        <f t="shared" si="1"/>
        <v>0</v>
      </c>
    </row>
    <row r="26" spans="1:41" ht="14.1" customHeight="1" x14ac:dyDescent="0.25">
      <c r="A26" s="32">
        <f>Modèle!$A$26</f>
        <v>12</v>
      </c>
      <c r="B26" s="28" t="str">
        <f>Modèle!$B$26</f>
        <v>Collant à bretelle, enfant</v>
      </c>
      <c r="C26" s="33">
        <f>Modèle!$C$26</f>
        <v>63.5</v>
      </c>
      <c r="D26" s="34">
        <f>Modèle!$D$26</f>
        <v>0</v>
      </c>
      <c r="E26" s="76"/>
      <c r="F26" s="58"/>
      <c r="G26" s="106"/>
      <c r="H26" s="58"/>
      <c r="I26" s="106"/>
      <c r="J26" s="58"/>
      <c r="K26" s="106"/>
      <c r="L26" s="58"/>
      <c r="M26" s="106"/>
      <c r="N26" s="58"/>
      <c r="O26" s="106"/>
      <c r="P26" s="80"/>
      <c r="Q26" s="118"/>
      <c r="R26" s="119"/>
      <c r="S26" s="118"/>
      <c r="T26" s="119"/>
      <c r="U26" s="118"/>
      <c r="V26" s="119"/>
      <c r="W26" s="118"/>
      <c r="X26" s="119"/>
      <c r="Y26" s="118"/>
      <c r="Z26" s="119"/>
      <c r="AA26" s="118"/>
      <c r="AB26" s="119"/>
      <c r="AC26" s="118"/>
      <c r="AD26" s="119"/>
      <c r="AE26" s="118"/>
      <c r="AF26" s="119"/>
      <c r="AG26" s="118"/>
      <c r="AH26" s="119"/>
      <c r="AI26" s="118"/>
      <c r="AJ26" s="119"/>
      <c r="AK26" s="80"/>
      <c r="AL26" s="63">
        <f t="shared" si="2"/>
        <v>0</v>
      </c>
      <c r="AM26" s="36">
        <f t="shared" si="0"/>
        <v>0</v>
      </c>
      <c r="AN26" s="63">
        <f t="shared" si="3"/>
        <v>0</v>
      </c>
      <c r="AO26" s="36">
        <f t="shared" si="1"/>
        <v>0</v>
      </c>
    </row>
    <row r="27" spans="1:41" ht="14.1" customHeight="1" x14ac:dyDescent="0.25">
      <c r="A27" s="27">
        <f>Modèle!$A$27</f>
        <v>13</v>
      </c>
      <c r="B27" s="29" t="str">
        <f>Modèle!$B$27</f>
        <v>Collants à bretelles sans peau</v>
      </c>
      <c r="C27" s="30">
        <f>Modèle!$C$27</f>
        <v>61.5</v>
      </c>
      <c r="D27" s="31">
        <f>Modèle!$D$27</f>
        <v>81</v>
      </c>
      <c r="E27" s="76"/>
      <c r="F27" s="60"/>
      <c r="G27" s="107"/>
      <c r="H27" s="60"/>
      <c r="I27" s="107"/>
      <c r="J27" s="60"/>
      <c r="K27" s="107"/>
      <c r="L27" s="60"/>
      <c r="M27" s="107"/>
      <c r="N27" s="60"/>
      <c r="O27" s="107"/>
      <c r="P27" s="80"/>
      <c r="Q27" s="60"/>
      <c r="R27" s="107"/>
      <c r="S27" s="60"/>
      <c r="T27" s="107"/>
      <c r="U27" s="60"/>
      <c r="V27" s="107"/>
      <c r="W27" s="60"/>
      <c r="X27" s="107"/>
      <c r="Y27" s="60"/>
      <c r="Z27" s="107"/>
      <c r="AA27" s="60"/>
      <c r="AB27" s="107"/>
      <c r="AC27" s="60"/>
      <c r="AD27" s="107"/>
      <c r="AE27" s="60"/>
      <c r="AF27" s="107"/>
      <c r="AG27" s="60"/>
      <c r="AH27" s="107"/>
      <c r="AI27" s="60"/>
      <c r="AJ27" s="107"/>
      <c r="AK27" s="80"/>
      <c r="AL27" s="64">
        <f t="shared" si="2"/>
        <v>0</v>
      </c>
      <c r="AM27" s="35">
        <f t="shared" si="0"/>
        <v>0</v>
      </c>
      <c r="AN27" s="64">
        <f t="shared" si="3"/>
        <v>0</v>
      </c>
      <c r="AO27" s="35">
        <f t="shared" si="1"/>
        <v>0</v>
      </c>
    </row>
    <row r="28" spans="1:41" ht="14.1" customHeight="1" x14ac:dyDescent="0.25">
      <c r="A28" s="32">
        <f>Modèle!$A$28</f>
        <v>14</v>
      </c>
      <c r="B28" s="28" t="str">
        <f>Modèle!$B$28</f>
        <v>Gilet sans manches</v>
      </c>
      <c r="C28" s="33">
        <f>Modèle!$C$28</f>
        <v>57</v>
      </c>
      <c r="D28" s="34">
        <f>Modèle!$D$28</f>
        <v>63.5</v>
      </c>
      <c r="E28" s="76"/>
      <c r="F28" s="58"/>
      <c r="G28" s="106"/>
      <c r="H28" s="58"/>
      <c r="I28" s="106"/>
      <c r="J28" s="58"/>
      <c r="K28" s="106"/>
      <c r="L28" s="58"/>
      <c r="M28" s="106"/>
      <c r="N28" s="58"/>
      <c r="O28" s="106"/>
      <c r="P28" s="80"/>
      <c r="Q28" s="52"/>
      <c r="R28" s="103"/>
      <c r="S28" s="52"/>
      <c r="T28" s="103"/>
      <c r="U28" s="52"/>
      <c r="V28" s="103"/>
      <c r="W28" s="52"/>
      <c r="X28" s="103"/>
      <c r="Y28" s="52"/>
      <c r="Z28" s="103"/>
      <c r="AA28" s="52"/>
      <c r="AB28" s="103"/>
      <c r="AC28" s="52"/>
      <c r="AD28" s="103"/>
      <c r="AE28" s="52"/>
      <c r="AF28" s="103"/>
      <c r="AG28" s="52"/>
      <c r="AH28" s="103"/>
      <c r="AI28" s="52"/>
      <c r="AJ28" s="103"/>
      <c r="AK28" s="80"/>
      <c r="AL28" s="63">
        <f t="shared" si="2"/>
        <v>0</v>
      </c>
      <c r="AM28" s="36">
        <f t="shared" si="0"/>
        <v>0</v>
      </c>
      <c r="AN28" s="63">
        <f t="shared" si="3"/>
        <v>0</v>
      </c>
      <c r="AO28" s="36">
        <f t="shared" si="1"/>
        <v>0</v>
      </c>
    </row>
    <row r="29" spans="1:41" ht="14.1" customHeight="1" x14ac:dyDescent="0.25">
      <c r="A29" s="27">
        <f>Modèle!$A$29</f>
        <v>15</v>
      </c>
      <c r="B29" s="29" t="str">
        <f>Modèle!$B$29</f>
        <v>Baggy (short) MTB</v>
      </c>
      <c r="C29" s="30">
        <f>Modèle!$C$29</f>
        <v>63.5</v>
      </c>
      <c r="D29" s="31">
        <f>Modèle!$D$29</f>
        <v>69.5</v>
      </c>
      <c r="E29" s="76"/>
      <c r="F29" s="60"/>
      <c r="G29" s="107"/>
      <c r="H29" s="60"/>
      <c r="I29" s="107"/>
      <c r="J29" s="60"/>
      <c r="K29" s="107"/>
      <c r="L29" s="60"/>
      <c r="M29" s="107"/>
      <c r="N29" s="60"/>
      <c r="O29" s="107"/>
      <c r="P29" s="80"/>
      <c r="Q29" s="60"/>
      <c r="R29" s="107"/>
      <c r="S29" s="60"/>
      <c r="T29" s="107"/>
      <c r="U29" s="60"/>
      <c r="V29" s="107"/>
      <c r="W29" s="60"/>
      <c r="X29" s="107"/>
      <c r="Y29" s="60"/>
      <c r="Z29" s="107"/>
      <c r="AA29" s="60"/>
      <c r="AB29" s="107"/>
      <c r="AC29" s="60"/>
      <c r="AD29" s="107"/>
      <c r="AE29" s="60"/>
      <c r="AF29" s="107"/>
      <c r="AG29" s="60"/>
      <c r="AH29" s="107"/>
      <c r="AI29" s="60"/>
      <c r="AJ29" s="107"/>
      <c r="AK29" s="80"/>
      <c r="AL29" s="64">
        <f t="shared" si="2"/>
        <v>0</v>
      </c>
      <c r="AM29" s="35">
        <f t="shared" ref="AM29:AM32" si="4">SUMIF(F$11:AJ$11,"C",F29:AJ29)</f>
        <v>0</v>
      </c>
      <c r="AN29" s="64">
        <f t="shared" ref="AN29:AN32" si="5">SUMIF(F$11:O$11,"L",F29:O29)*C29+SUMIF(Q$11:AJ$11,"L",Q29:AJ29)*D29</f>
        <v>0</v>
      </c>
      <c r="AO29" s="35">
        <f t="shared" ref="AO29:AO32" si="6">SUMIF(F$11:AJ$11,"L",F29:AJ29)</f>
        <v>0</v>
      </c>
    </row>
    <row r="30" spans="1:41" ht="14.1" customHeight="1" x14ac:dyDescent="0.25">
      <c r="A30" s="32">
        <f>Modèle!$A$30</f>
        <v>16</v>
      </c>
      <c r="B30" s="28" t="str">
        <f>Modèle!$B$30</f>
        <v>Genouillères noires</v>
      </c>
      <c r="C30" s="33">
        <f>Modèle!$C$30</f>
        <v>0</v>
      </c>
      <c r="D30" s="34">
        <f>Modèle!$D$30</f>
        <v>22</v>
      </c>
      <c r="E30" s="76"/>
      <c r="F30" s="114"/>
      <c r="G30" s="115"/>
      <c r="H30" s="114"/>
      <c r="I30" s="115"/>
      <c r="J30" s="114"/>
      <c r="K30" s="115"/>
      <c r="L30" s="114"/>
      <c r="M30" s="115"/>
      <c r="N30" s="114"/>
      <c r="O30" s="115"/>
      <c r="P30" s="80"/>
      <c r="Q30" s="118"/>
      <c r="R30" s="119"/>
      <c r="S30" s="118"/>
      <c r="T30" s="119"/>
      <c r="U30" s="118"/>
      <c r="V30" s="119"/>
      <c r="W30" s="118"/>
      <c r="X30" s="119"/>
      <c r="Y30" s="52"/>
      <c r="Z30" s="103"/>
      <c r="AA30" s="118"/>
      <c r="AB30" s="119"/>
      <c r="AC30" s="118"/>
      <c r="AD30" s="119"/>
      <c r="AE30" s="118"/>
      <c r="AF30" s="119"/>
      <c r="AG30" s="118"/>
      <c r="AH30" s="119"/>
      <c r="AI30" s="118"/>
      <c r="AJ30" s="119"/>
      <c r="AK30" s="80"/>
      <c r="AL30" s="63">
        <f t="shared" si="2"/>
        <v>0</v>
      </c>
      <c r="AM30" s="36">
        <f t="shared" si="4"/>
        <v>0</v>
      </c>
      <c r="AN30" s="63">
        <f t="shared" si="5"/>
        <v>0</v>
      </c>
      <c r="AO30" s="36">
        <f t="shared" si="6"/>
        <v>0</v>
      </c>
    </row>
    <row r="31" spans="1:41" ht="14.1" customHeight="1" thickBot="1" x14ac:dyDescent="0.3">
      <c r="A31" s="27">
        <f>Modèle!$A$31</f>
        <v>17</v>
      </c>
      <c r="B31" s="29" t="str">
        <f>Modèle!$B$31</f>
        <v>Jambières</v>
      </c>
      <c r="C31" s="30">
        <f>Modèle!$C$31</f>
        <v>0</v>
      </c>
      <c r="D31" s="31">
        <f>Modèle!$D$31</f>
        <v>24</v>
      </c>
      <c r="E31" s="76"/>
      <c r="F31" s="116"/>
      <c r="G31" s="117"/>
      <c r="H31" s="116"/>
      <c r="I31" s="117"/>
      <c r="J31" s="116"/>
      <c r="K31" s="117"/>
      <c r="L31" s="116"/>
      <c r="M31" s="117"/>
      <c r="N31" s="116"/>
      <c r="O31" s="117"/>
      <c r="P31" s="80"/>
      <c r="Q31" s="116"/>
      <c r="R31" s="117"/>
      <c r="S31" s="116"/>
      <c r="T31" s="117"/>
      <c r="U31" s="116"/>
      <c r="V31" s="117"/>
      <c r="W31" s="116"/>
      <c r="X31" s="117"/>
      <c r="Y31" s="60"/>
      <c r="Z31" s="107"/>
      <c r="AA31" s="116"/>
      <c r="AB31" s="117"/>
      <c r="AC31" s="116"/>
      <c r="AD31" s="117"/>
      <c r="AE31" s="116"/>
      <c r="AF31" s="117"/>
      <c r="AG31" s="116"/>
      <c r="AH31" s="117"/>
      <c r="AI31" s="116"/>
      <c r="AJ31" s="117"/>
      <c r="AK31" s="80"/>
      <c r="AL31" s="64">
        <f t="shared" si="2"/>
        <v>0</v>
      </c>
      <c r="AM31" s="35">
        <f t="shared" si="4"/>
        <v>0</v>
      </c>
      <c r="AN31" s="64">
        <f>SUMIF(F$11:O$11,"L",F31:O31)*C31+SUMIF(Q$11:AJ$11,"L",Q31:AJ31)*D31</f>
        <v>0</v>
      </c>
      <c r="AO31" s="35">
        <f t="shared" si="6"/>
        <v>0</v>
      </c>
    </row>
    <row r="32" spans="1:41" ht="14.1" hidden="1" customHeight="1" thickBot="1" x14ac:dyDescent="0.3">
      <c r="A32" s="82">
        <f>Modèle!$A32</f>
        <v>18</v>
      </c>
      <c r="B32" s="83" t="s">
        <v>55</v>
      </c>
      <c r="C32" s="84"/>
      <c r="D32" s="85"/>
      <c r="E32" s="76"/>
      <c r="F32" s="108"/>
      <c r="G32" s="109"/>
      <c r="H32" s="108"/>
      <c r="I32" s="109"/>
      <c r="J32" s="108"/>
      <c r="K32" s="109"/>
      <c r="L32" s="108"/>
      <c r="M32" s="109"/>
      <c r="N32" s="108"/>
      <c r="O32" s="109"/>
      <c r="P32" s="80"/>
      <c r="Q32" s="110"/>
      <c r="R32" s="111"/>
      <c r="S32" s="110"/>
      <c r="T32" s="111"/>
      <c r="U32" s="110"/>
      <c r="V32" s="111"/>
      <c r="W32" s="110"/>
      <c r="X32" s="111"/>
      <c r="Y32" s="110"/>
      <c r="Z32" s="111"/>
      <c r="AA32" s="110"/>
      <c r="AB32" s="111"/>
      <c r="AC32" s="110"/>
      <c r="AD32" s="111"/>
      <c r="AE32" s="110"/>
      <c r="AF32" s="111"/>
      <c r="AG32" s="110"/>
      <c r="AH32" s="111"/>
      <c r="AI32" s="110"/>
      <c r="AJ32" s="111"/>
      <c r="AK32" s="80"/>
      <c r="AL32" s="90">
        <f t="shared" ref="AL32" si="7">SUMIF(F$11:O$11,"C",F32:O32)*C32+SUMIF(Q$11:AJ$11,"C",Q32:AJ32)*D32</f>
        <v>0</v>
      </c>
      <c r="AM32" s="91">
        <f t="shared" si="4"/>
        <v>0</v>
      </c>
      <c r="AN32" s="90">
        <f t="shared" si="5"/>
        <v>0</v>
      </c>
      <c r="AO32" s="91">
        <f t="shared" si="6"/>
        <v>0</v>
      </c>
    </row>
    <row r="33" spans="1:41" ht="3.75" customHeight="1" thickBot="1" x14ac:dyDescent="0.3">
      <c r="A33" s="25"/>
      <c r="B33" s="26"/>
      <c r="C33" s="25"/>
      <c r="D33" s="25"/>
      <c r="E33" s="1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94"/>
      <c r="AH33" s="94"/>
      <c r="AI33" s="94"/>
      <c r="AJ33" s="94"/>
      <c r="AK33" s="15"/>
      <c r="AL33" s="94"/>
      <c r="AM33" s="94"/>
      <c r="AN33" s="94"/>
      <c r="AO33" s="94"/>
    </row>
    <row r="34" spans="1:41" ht="15" customHeight="1" thickBot="1" x14ac:dyDescent="0.3">
      <c r="AG34" s="123" t="str">
        <f>Modèle!$AG$34</f>
        <v>Total</v>
      </c>
      <c r="AH34" s="124"/>
      <c r="AI34" s="124"/>
      <c r="AJ34" s="125"/>
      <c r="AK34" s="120"/>
      <c r="AL34" s="92">
        <f>SUM(AL12:AL32)</f>
        <v>0</v>
      </c>
      <c r="AM34" s="93">
        <f>SUM(AM12:AM32)</f>
        <v>0</v>
      </c>
      <c r="AN34" s="92">
        <f>SUM(AN12:AN32)</f>
        <v>0</v>
      </c>
      <c r="AO34" s="93">
        <f>SUM(AO12:AO32)</f>
        <v>0</v>
      </c>
    </row>
    <row r="35" spans="1:41" ht="11.25" hidden="1" customHeight="1" x14ac:dyDescent="0.25">
      <c r="B35" s="16"/>
    </row>
    <row r="36" spans="1:41" ht="11.25" customHeight="1" x14ac:dyDescent="0.25">
      <c r="A36" s="17" t="str">
        <f>Modèle!$A$36</f>
        <v>Remarques importantes</v>
      </c>
      <c r="B36" s="16"/>
    </row>
    <row r="37" spans="1:41" ht="12.75" customHeight="1" x14ac:dyDescent="0.25">
      <c r="A37" s="16" t="str">
        <f>Modèle!$A$37</f>
        <v>A) La commande ne sera ni reprise ni changée par le club!</v>
      </c>
      <c r="B37" s="16"/>
    </row>
    <row r="38" spans="1:41" ht="12.75" customHeight="1" x14ac:dyDescent="0.25">
      <c r="A38" s="16" t="str">
        <f>Modèle!$A$38</f>
        <v>B) Le pack est facturé 70.- pour les enfants jusqu'à leur année des 16 ans (comprise) et 100.- pour les adultes</v>
      </c>
      <c r="B38" s="16"/>
      <c r="C38" s="22"/>
    </row>
    <row r="39" spans="1:41" ht="12.75" customHeight="1" x14ac:dyDescent="0.25">
      <c r="A39" s="18"/>
      <c r="B39" s="16" t="str">
        <f>Modèle!$B$39</f>
        <v>Chaque membre bénéficie du pack 1x par période de 3 ans.</v>
      </c>
      <c r="C39" s="22"/>
    </row>
    <row r="40" spans="1:41" ht="12.75" customHeight="1" x14ac:dyDescent="0.25">
      <c r="A40" s="19" t="str">
        <f>Modèle!$A$40</f>
        <v>C) Tous les articles sont disponibles sous réserve d'un nombre total de commandes suffisant.</v>
      </c>
      <c r="B40" s="16"/>
    </row>
    <row r="41" spans="1:41" ht="12.75" customHeight="1" x14ac:dyDescent="0.25">
      <c r="A41" s="23" t="str">
        <f>Modèle!$A$41</f>
        <v>D) Merci de nous renvoyer la commande en format excel. Une confirmation de commande en format pdf vous parviendra prochainement.</v>
      </c>
      <c r="B41" s="15"/>
    </row>
  </sheetData>
  <sheetProtection sheet="1" selectLockedCells="1"/>
  <mergeCells count="32">
    <mergeCell ref="AN12:AN14"/>
    <mergeCell ref="AG34:AJ34"/>
    <mergeCell ref="AD5:AE5"/>
    <mergeCell ref="AE10:AF10"/>
    <mergeCell ref="AG10:AH10"/>
    <mergeCell ref="AI10:AJ10"/>
    <mergeCell ref="A8:AO8"/>
    <mergeCell ref="C9:D9"/>
    <mergeCell ref="F9:O9"/>
    <mergeCell ref="Q9:AJ9"/>
    <mergeCell ref="AL9:AM9"/>
    <mergeCell ref="AN9:AO9"/>
    <mergeCell ref="A12:A14"/>
    <mergeCell ref="C12:D14"/>
    <mergeCell ref="AL12:AL14"/>
    <mergeCell ref="S10:T10"/>
    <mergeCell ref="Q10:R10"/>
    <mergeCell ref="A1:AO1"/>
    <mergeCell ref="Y3:AE3"/>
    <mergeCell ref="AH3:AL3"/>
    <mergeCell ref="Y4:AE4"/>
    <mergeCell ref="A7:AO7"/>
    <mergeCell ref="F10:G10"/>
    <mergeCell ref="H10:I10"/>
    <mergeCell ref="J10:K10"/>
    <mergeCell ref="L10:M10"/>
    <mergeCell ref="N10:O10"/>
    <mergeCell ref="U10:V10"/>
    <mergeCell ref="W10:X10"/>
    <mergeCell ref="Y10:Z10"/>
    <mergeCell ref="AA10:AB10"/>
    <mergeCell ref="AC10:AD10"/>
  </mergeCells>
  <conditionalFormatting sqref="B12">
    <cfRule type="containsText" dxfId="14" priority="3" operator="containsText" text="– Choisir Maillot m. courtes –">
      <formula>NOT(ISERROR(SEARCH("– Choisir Maillot m. courtes –",B12)))</formula>
    </cfRule>
  </conditionalFormatting>
  <conditionalFormatting sqref="B15:B32">
    <cfRule type="containsText" dxfId="13" priority="2" operator="containsText" text="– Choisir Maillot m. courtes –">
      <formula>NOT(ISERROR(SEARCH("– Choisir Maillot m. courtes –",B15)))</formula>
    </cfRule>
  </conditionalFormatting>
  <conditionalFormatting sqref="B14">
    <cfRule type="containsText" dxfId="12" priority="1" operator="containsText" text="Choisir">
      <formula>NOT(ISERROR(SEARCH("Choisir",B14)))</formula>
    </cfRule>
  </conditionalFormatting>
  <dataValidations count="5">
    <dataValidation type="list" allowBlank="1" showInputMessage="1" showErrorMessage="1" promptTitle="Choisir le type de cuissard" prompt="A l'aide du menu déroulant" sqref="B14" xr:uid="{F511952C-981F-42A8-878F-2E2E4F513379}">
      <formula1>$B$18:$B$21</formula1>
    </dataValidation>
    <dataValidation type="list" showInputMessage="1" showErrorMessage="1" sqref="A7:AO7" xr:uid="{4193BD4D-7DCE-46B8-B3F3-A2AAEEE756C2}">
      <formula1>"COMMANDE,CONFIRMATION DE COMMANDE,BULLETIN DE LIVRAISON,FACTURE"</formula1>
    </dataValidation>
    <dataValidation type="list" allowBlank="1" showInputMessage="1" showErrorMessage="1" promptTitle="Choisir le type de maillot" prompt="A l'aide du menu déroulant" sqref="B12" xr:uid="{11C04019-E298-48A7-AF63-BA2807FF171C}">
      <formula1>$B$15:$B$16</formula1>
    </dataValidation>
    <dataValidation type="list" showInputMessage="1" showErrorMessage="1" sqref="X6" xr:uid="{F3467234-6367-4AD7-AF09-C6038A895DCE}">
      <formula1>"Oui,Non"</formula1>
    </dataValidation>
    <dataValidation type="list" showInputMessage="1" showErrorMessage="1" promptTitle="Droit au pack" prompt="Utiliser le menu déroulant. _x000a_Sélectionner OUI si aucun pack n'a déjà été commandé sur la période 2022-2024." sqref="AD5:AE5" xr:uid="{28DCDB9A-3084-4632-8716-0BF37A96929D}">
      <formula1>"Oui,Non"</formula1>
    </dataValidation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0F58-75DB-4802-855F-F135CDA0C1D4}">
  <dimension ref="A1:AP41"/>
  <sheetViews>
    <sheetView tabSelected="1" zoomScale="130" zoomScaleNormal="130" zoomScalePageLayoutView="160" workbookViewId="0">
      <selection activeCell="AA14" sqref="AA14"/>
    </sheetView>
  </sheetViews>
  <sheetFormatPr baseColWidth="10" defaultColWidth="42.140625" defaultRowHeight="15" x14ac:dyDescent="0.25"/>
  <cols>
    <col min="1" max="1" width="2.140625" customWidth="1"/>
    <col min="2" max="2" width="21.7109375" customWidth="1"/>
    <col min="3" max="4" width="4.5703125" customWidth="1"/>
    <col min="5" max="5" width="0.85546875" customWidth="1"/>
    <col min="6" max="15" width="2.5703125" customWidth="1"/>
    <col min="16" max="16" width="0.85546875" customWidth="1"/>
    <col min="17" max="36" width="2.5703125" customWidth="1"/>
    <col min="37" max="37" width="0.85546875" customWidth="1"/>
    <col min="38" max="38" width="4.85546875" hidden="1" customWidth="1"/>
    <col min="39" max="39" width="3.42578125" hidden="1" customWidth="1"/>
    <col min="40" max="40" width="4.5703125" customWidth="1"/>
    <col min="41" max="41" width="3.7109375" customWidth="1"/>
    <col min="42" max="42" width="41.7109375" customWidth="1"/>
  </cols>
  <sheetData>
    <row r="1" spans="1:42" ht="17.25" customHeight="1" x14ac:dyDescent="0.25">
      <c r="A1" s="139" t="str">
        <f>Modèle!$A$1</f>
        <v>O2MounTainBike - Equipements période 2022 à 2024 - commande N°2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</row>
    <row r="2" spans="1:42" ht="10.5" customHeight="1" x14ac:dyDescent="0.25">
      <c r="A2" s="3"/>
      <c r="C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4"/>
      <c r="AO2" s="4"/>
    </row>
    <row r="3" spans="1:42" ht="10.5" customHeight="1" x14ac:dyDescent="0.25">
      <c r="A3" s="3"/>
      <c r="C3" s="5"/>
      <c r="D3" s="20" t="str">
        <f>Modèle!$D$3</f>
        <v>O2MounTainBike</v>
      </c>
      <c r="E3" s="7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X3" s="6"/>
      <c r="Y3" s="145"/>
      <c r="Z3" s="145"/>
      <c r="AA3" s="145"/>
      <c r="AB3" s="145"/>
      <c r="AC3" s="145"/>
      <c r="AD3" s="145"/>
      <c r="AE3" s="145"/>
      <c r="AF3" s="6"/>
      <c r="AG3" s="6"/>
      <c r="AH3" s="144"/>
      <c r="AI3" s="145"/>
      <c r="AJ3" s="145"/>
      <c r="AK3" s="145"/>
      <c r="AL3" s="145"/>
      <c r="AM3" s="6"/>
      <c r="AN3" s="6"/>
      <c r="AO3" s="6"/>
    </row>
    <row r="4" spans="1:42" ht="10.5" customHeight="1" x14ac:dyDescent="0.25">
      <c r="A4" s="3"/>
      <c r="C4" s="5"/>
      <c r="D4" s="21" t="str">
        <f>Modèle!$D$4</f>
        <v>Place de Sautaux</v>
      </c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X4" s="6"/>
      <c r="Y4" s="145"/>
      <c r="Z4" s="145"/>
      <c r="AA4" s="145"/>
      <c r="AB4" s="145"/>
      <c r="AC4" s="145"/>
      <c r="AD4" s="145"/>
      <c r="AE4" s="145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2" ht="10.5" customHeight="1" x14ac:dyDescent="0.25">
      <c r="A5" s="3"/>
      <c r="C5" s="5"/>
      <c r="D5" s="21" t="str">
        <f>Modèle!$D$5</f>
        <v>CH-1661 Le Pâquier-Montbarry</v>
      </c>
      <c r="E5" s="7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X5" s="5"/>
      <c r="Y5" s="5" t="str">
        <f>Modèle!$Y$5</f>
        <v>Droit au pack</v>
      </c>
      <c r="Z5" s="5"/>
      <c r="AA5" s="5"/>
      <c r="AB5" s="5"/>
      <c r="AC5" s="5"/>
      <c r="AD5" s="142" t="s">
        <v>62</v>
      </c>
      <c r="AE5" s="142"/>
      <c r="AF5" s="5"/>
      <c r="AG5" s="10"/>
      <c r="AH5" s="10"/>
      <c r="AI5" s="10"/>
      <c r="AJ5" s="10"/>
      <c r="AK5" s="10"/>
      <c r="AL5" s="10"/>
      <c r="AM5" s="10"/>
      <c r="AN5" s="5"/>
      <c r="AO5" s="4"/>
    </row>
    <row r="6" spans="1:42" ht="4.5" customHeight="1" x14ac:dyDescent="0.25">
      <c r="A6" s="11"/>
      <c r="C6" s="6"/>
      <c r="D6" s="12"/>
      <c r="E6" s="13"/>
      <c r="F6" s="14"/>
      <c r="G6" s="14"/>
      <c r="H6" s="14"/>
      <c r="I6" s="14"/>
      <c r="J6" s="14"/>
      <c r="K6" s="6"/>
      <c r="L6" s="6"/>
      <c r="M6" s="6"/>
      <c r="N6" s="6"/>
      <c r="O6" s="6"/>
      <c r="P6" s="6"/>
      <c r="Q6" s="6"/>
      <c r="X6" s="5"/>
      <c r="Z6" s="5"/>
      <c r="AA6" s="5"/>
      <c r="AB6" s="5"/>
      <c r="AC6" s="5"/>
      <c r="AG6" s="10"/>
      <c r="AH6" s="10"/>
      <c r="AI6" s="10"/>
      <c r="AJ6" s="10"/>
      <c r="AK6" s="10"/>
      <c r="AL6" s="10"/>
      <c r="AM6" s="10"/>
      <c r="AN6" s="5"/>
      <c r="AO6" s="4"/>
    </row>
    <row r="7" spans="1:42" s="2" customFormat="1" ht="14.25" customHeight="1" x14ac:dyDescent="0.15">
      <c r="A7" s="140" t="str">
        <f>Modèle!$A$7</f>
        <v>COMMANDE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</row>
    <row r="8" spans="1:42" ht="9.75" customHeight="1" thickBot="1" x14ac:dyDescent="0.3">
      <c r="A8" s="141" t="str">
        <f>Modèle!$A$8</f>
        <v>Commande à envoyer à fgremion@hotmail.com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</row>
    <row r="9" spans="1:42" ht="12" customHeight="1" thickBot="1" x14ac:dyDescent="0.3">
      <c r="A9" s="99" t="str">
        <f>Modèle!$A$9</f>
        <v>Pos</v>
      </c>
      <c r="B9" s="100" t="str">
        <f>Modèle!$B$9</f>
        <v>Description article</v>
      </c>
      <c r="C9" s="155" t="str">
        <f>Modèle!$C$9</f>
        <v>Prix (CHF)</v>
      </c>
      <c r="D9" s="127"/>
      <c r="E9" s="74"/>
      <c r="F9" s="132" t="str">
        <f>Modèle!$F$9</f>
        <v>Taille enfant</v>
      </c>
      <c r="G9" s="130"/>
      <c r="H9" s="130"/>
      <c r="I9" s="130"/>
      <c r="J9" s="130"/>
      <c r="K9" s="130"/>
      <c r="L9" s="130"/>
      <c r="M9" s="130"/>
      <c r="N9" s="130"/>
      <c r="O9" s="131"/>
      <c r="P9" s="77"/>
      <c r="Q9" s="132" t="str">
        <f>Modèle!$Q$9</f>
        <v>Taille adulte</v>
      </c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1"/>
      <c r="AK9" s="74"/>
      <c r="AL9" s="132" t="str">
        <f>Modèle!$AL$9</f>
        <v>Commande</v>
      </c>
      <c r="AM9" s="131"/>
      <c r="AN9" s="126" t="str">
        <f>Modèle!$AN$9</f>
        <v>Livraison</v>
      </c>
      <c r="AO9" s="127"/>
    </row>
    <row r="10" spans="1:42" ht="26.25" customHeight="1" thickBot="1" x14ac:dyDescent="0.3">
      <c r="A10" s="48"/>
      <c r="B10" s="49" t="str">
        <f>Modèle!$B$10</f>
        <v>E: Enfant, A: Adulte</v>
      </c>
      <c r="C10" s="49" t="str">
        <f>Modèle!$C$10</f>
        <v>E</v>
      </c>
      <c r="D10" s="81" t="str">
        <f>Modèle!$D$10</f>
        <v>A</v>
      </c>
      <c r="E10" s="98"/>
      <c r="F10" s="152" t="str">
        <f>Modèle!$F$10</f>
        <v>6-8</v>
      </c>
      <c r="G10" s="131"/>
      <c r="H10" s="152" t="str">
        <f>Modèle!$H$10</f>
        <v>8-9</v>
      </c>
      <c r="I10" s="131"/>
      <c r="J10" s="152" t="str">
        <f>Modèle!$J$10</f>
        <v>10-11</v>
      </c>
      <c r="K10" s="131"/>
      <c r="L10" s="152" t="str">
        <f>Modèle!$L$10</f>
        <v>12</v>
      </c>
      <c r="M10" s="131"/>
      <c r="N10" s="152" t="str">
        <f>Modèle!$N$10</f>
        <v>14</v>
      </c>
      <c r="O10" s="131"/>
      <c r="P10" s="78"/>
      <c r="Q10" s="152" t="str">
        <f>Modèle!$Q$10</f>
        <v>XXS</v>
      </c>
      <c r="R10" s="131"/>
      <c r="S10" s="153" t="str">
        <f>Modèle!$S$10</f>
        <v>XS</v>
      </c>
      <c r="T10" s="154"/>
      <c r="U10" s="153" t="str">
        <f>Modèle!$U$10</f>
        <v>S</v>
      </c>
      <c r="V10" s="154"/>
      <c r="W10" s="153" t="str">
        <f>Modèle!$W$10</f>
        <v>M</v>
      </c>
      <c r="X10" s="154"/>
      <c r="Y10" s="153" t="str">
        <f>Modèle!$Y$10</f>
        <v>L</v>
      </c>
      <c r="Z10" s="154"/>
      <c r="AA10" s="153" t="str">
        <f>Modèle!$AA$10</f>
        <v>XL</v>
      </c>
      <c r="AB10" s="154"/>
      <c r="AC10" s="153" t="str">
        <f>Modèle!$AC$10</f>
        <v>2XL</v>
      </c>
      <c r="AD10" s="154"/>
      <c r="AE10" s="153" t="str">
        <f>Modèle!$AE$10</f>
        <v>3XL</v>
      </c>
      <c r="AF10" s="154"/>
      <c r="AG10" s="153" t="str">
        <f>Modèle!$AG$10</f>
        <v>4XL</v>
      </c>
      <c r="AH10" s="154"/>
      <c r="AI10" s="153" t="str">
        <f>Modèle!$AI$10</f>
        <v>5XL</v>
      </c>
      <c r="AJ10" s="154"/>
      <c r="AK10" s="75"/>
      <c r="AL10" s="70" t="str">
        <f>Modèle!$AL$10</f>
        <v>Total CHF</v>
      </c>
      <c r="AM10" s="71" t="str">
        <f>Modèle!$AM$10</f>
        <v>Nbre pces</v>
      </c>
      <c r="AN10" s="70" t="str">
        <f>Modèle!$AN$10</f>
        <v>Total CHF</v>
      </c>
      <c r="AO10" s="71" t="str">
        <f>Modèle!$AO$10</f>
        <v>Nbre pces</v>
      </c>
    </row>
    <row r="11" spans="1:42" ht="12" customHeight="1" thickBot="1" x14ac:dyDescent="0.3">
      <c r="A11" s="65"/>
      <c r="B11" s="96" t="s">
        <v>35</v>
      </c>
      <c r="C11" s="69"/>
      <c r="D11" s="66"/>
      <c r="E11" s="75"/>
      <c r="F11" s="67" t="s">
        <v>36</v>
      </c>
      <c r="G11" s="68" t="s">
        <v>27</v>
      </c>
      <c r="H11" s="67" t="s">
        <v>36</v>
      </c>
      <c r="I11" s="68" t="s">
        <v>27</v>
      </c>
      <c r="J11" s="67" t="s">
        <v>36</v>
      </c>
      <c r="K11" s="68" t="s">
        <v>27</v>
      </c>
      <c r="L11" s="67" t="s">
        <v>36</v>
      </c>
      <c r="M11" s="68" t="s">
        <v>27</v>
      </c>
      <c r="N11" s="67" t="s">
        <v>36</v>
      </c>
      <c r="O11" s="68" t="s">
        <v>27</v>
      </c>
      <c r="P11" s="78"/>
      <c r="Q11" s="67" t="s">
        <v>36</v>
      </c>
      <c r="R11" s="68" t="s">
        <v>27</v>
      </c>
      <c r="S11" s="67" t="s">
        <v>36</v>
      </c>
      <c r="T11" s="68" t="s">
        <v>27</v>
      </c>
      <c r="U11" s="67" t="s">
        <v>36</v>
      </c>
      <c r="V11" s="68" t="s">
        <v>27</v>
      </c>
      <c r="W11" s="67" t="s">
        <v>36</v>
      </c>
      <c r="X11" s="68" t="s">
        <v>27</v>
      </c>
      <c r="Y11" s="67" t="s">
        <v>36</v>
      </c>
      <c r="Z11" s="68" t="s">
        <v>27</v>
      </c>
      <c r="AA11" s="67" t="s">
        <v>36</v>
      </c>
      <c r="AB11" s="68" t="s">
        <v>27</v>
      </c>
      <c r="AC11" s="67" t="s">
        <v>36</v>
      </c>
      <c r="AD11" s="68" t="s">
        <v>27</v>
      </c>
      <c r="AE11" s="67" t="s">
        <v>36</v>
      </c>
      <c r="AF11" s="68" t="s">
        <v>27</v>
      </c>
      <c r="AG11" s="67" t="s">
        <v>36</v>
      </c>
      <c r="AH11" s="68" t="s">
        <v>27</v>
      </c>
      <c r="AI11" s="67" t="s">
        <v>36</v>
      </c>
      <c r="AJ11" s="68" t="s">
        <v>27</v>
      </c>
      <c r="AK11" s="75"/>
      <c r="AL11" s="72">
        <f>SUM(AL12:AL32)</f>
        <v>0</v>
      </c>
      <c r="AM11" s="73">
        <f>SUM(AM12:AM32)</f>
        <v>0</v>
      </c>
      <c r="AN11" s="72">
        <f>SUM(AN12:AN32)</f>
        <v>0</v>
      </c>
      <c r="AO11" s="73">
        <f>SUM(AO12:AO32)</f>
        <v>0</v>
      </c>
    </row>
    <row r="12" spans="1:42" ht="14.1" customHeight="1" x14ac:dyDescent="0.25">
      <c r="A12" s="146" t="str">
        <f>Modèle!$A$12</f>
        <v>PACK</v>
      </c>
      <c r="B12" s="113"/>
      <c r="C12" s="133">
        <f>IF(AH3="Date naissance",100,IF(OR(2022-YEAR(AH3)&lt;=16,SUM(Q12:AJ14)=0),70,100))</f>
        <v>70</v>
      </c>
      <c r="D12" s="134"/>
      <c r="E12" s="76"/>
      <c r="F12" s="50"/>
      <c r="G12" s="102"/>
      <c r="H12" s="50"/>
      <c r="I12" s="102"/>
      <c r="J12" s="50"/>
      <c r="K12" s="102"/>
      <c r="L12" s="50"/>
      <c r="M12" s="102"/>
      <c r="N12" s="50"/>
      <c r="O12" s="102"/>
      <c r="P12" s="80"/>
      <c r="Q12" s="50"/>
      <c r="R12" s="102"/>
      <c r="S12" s="50"/>
      <c r="T12" s="102"/>
      <c r="U12" s="50"/>
      <c r="V12" s="102"/>
      <c r="W12" s="50"/>
      <c r="X12" s="102"/>
      <c r="Y12" s="50"/>
      <c r="Z12" s="102"/>
      <c r="AA12" s="50"/>
      <c r="AB12" s="102"/>
      <c r="AC12" s="50"/>
      <c r="AD12" s="102"/>
      <c r="AE12" s="50"/>
      <c r="AF12" s="102"/>
      <c r="AG12" s="50"/>
      <c r="AH12" s="102"/>
      <c r="AI12" s="50"/>
      <c r="AJ12" s="102"/>
      <c r="AK12" s="80"/>
      <c r="AL12" s="149">
        <f>IF(AND(AM12=1,AM13=1,AM14=1),C12,0)</f>
        <v>0</v>
      </c>
      <c r="AM12" s="44">
        <f t="shared" ref="AM12:AM28" si="0">SUMIF(F$11:AJ$11,"C",F12:AJ12)</f>
        <v>0</v>
      </c>
      <c r="AN12" s="149">
        <f>IF(AND(AO12=1,AO13=1,AO14=1),IF(#REF!="enfant",C12,D12),0)</f>
        <v>0</v>
      </c>
      <c r="AO12" s="44">
        <f t="shared" ref="AO12:AO28" si="1">SUMIF(F$11:AJ$11,"L",F12:AJ12)</f>
        <v>0</v>
      </c>
      <c r="AP12" s="1" t="str">
        <f>IF(OR(AND(AM12=1,AM13=1,AM14=1,NOT(B12=""),NOT(ISNUMBER(SEARCH("Choisir",B12)))),AND(AM12=0,AM13=0,AM14=0)),"","Veuillez compléter le pack correctement (1 article de chaque et choisir un type de maillot)")</f>
        <v/>
      </c>
    </row>
    <row r="13" spans="1:42" ht="14.1" customHeight="1" x14ac:dyDescent="0.25">
      <c r="A13" s="147"/>
      <c r="B13" s="29" t="str">
        <f>Modèle!$B$13</f>
        <v>Maillot manches longues</v>
      </c>
      <c r="C13" s="135"/>
      <c r="D13" s="136"/>
      <c r="E13" s="76"/>
      <c r="F13" s="60"/>
      <c r="G13" s="107"/>
      <c r="H13" s="60"/>
      <c r="I13" s="107"/>
      <c r="J13" s="60"/>
      <c r="K13" s="107"/>
      <c r="L13" s="60"/>
      <c r="M13" s="107"/>
      <c r="N13" s="60"/>
      <c r="O13" s="107"/>
      <c r="P13" s="80"/>
      <c r="Q13" s="60"/>
      <c r="R13" s="107"/>
      <c r="S13" s="60"/>
      <c r="T13" s="107"/>
      <c r="U13" s="60"/>
      <c r="V13" s="107"/>
      <c r="W13" s="60"/>
      <c r="X13" s="107"/>
      <c r="Y13" s="60"/>
      <c r="Z13" s="107"/>
      <c r="AA13" s="60"/>
      <c r="AB13" s="107"/>
      <c r="AC13" s="60"/>
      <c r="AD13" s="107"/>
      <c r="AE13" s="60"/>
      <c r="AF13" s="107"/>
      <c r="AG13" s="60"/>
      <c r="AH13" s="107"/>
      <c r="AI13" s="60"/>
      <c r="AJ13" s="122"/>
      <c r="AK13" s="80"/>
      <c r="AL13" s="150"/>
      <c r="AM13" s="35">
        <f t="shared" si="0"/>
        <v>0</v>
      </c>
      <c r="AN13" s="150"/>
      <c r="AO13" s="35">
        <f t="shared" si="1"/>
        <v>0</v>
      </c>
      <c r="AP13" s="1" t="str">
        <f>IF(AND(SUM(AM12:AM14)&gt;0,AD5="Non"),"Il n'est pas possible de commander le pack","")</f>
        <v/>
      </c>
    </row>
    <row r="14" spans="1:42" ht="14.1" customHeight="1" thickBot="1" x14ac:dyDescent="0.3">
      <c r="A14" s="148"/>
      <c r="B14" s="112"/>
      <c r="C14" s="137"/>
      <c r="D14" s="138"/>
      <c r="E14" s="76"/>
      <c r="F14" s="54"/>
      <c r="G14" s="104"/>
      <c r="H14" s="54"/>
      <c r="I14" s="104"/>
      <c r="J14" s="54"/>
      <c r="K14" s="104"/>
      <c r="L14" s="54"/>
      <c r="M14" s="104"/>
      <c r="N14" s="54"/>
      <c r="O14" s="104"/>
      <c r="P14" s="80"/>
      <c r="Q14" s="54"/>
      <c r="R14" s="104"/>
      <c r="S14" s="54"/>
      <c r="T14" s="104"/>
      <c r="U14" s="54"/>
      <c r="V14" s="104"/>
      <c r="W14" s="54"/>
      <c r="X14" s="104"/>
      <c r="Y14" s="54"/>
      <c r="Z14" s="104"/>
      <c r="AA14" s="54"/>
      <c r="AB14" s="104"/>
      <c r="AC14" s="54"/>
      <c r="AD14" s="104"/>
      <c r="AE14" s="54"/>
      <c r="AF14" s="104"/>
      <c r="AG14" s="54"/>
      <c r="AH14" s="104"/>
      <c r="AI14" s="54"/>
      <c r="AJ14" s="104"/>
      <c r="AK14" s="80"/>
      <c r="AL14" s="151"/>
      <c r="AM14" s="47">
        <f t="shared" si="0"/>
        <v>0</v>
      </c>
      <c r="AN14" s="151"/>
      <c r="AO14" s="47">
        <f t="shared" si="1"/>
        <v>0</v>
      </c>
      <c r="AP14" s="1" t="str">
        <f>IF(OR(AND(AM12=1,AM13=1,AM14=1,NOT(B14=""),NOT(ISNUMBER(SEARCH("Choisir",B14)))),AND(AM12=0,AM13=0,AM14=0)),"","Veuillez compléter le pack correctement (1 article de chaque et choisir un type de maillot)")</f>
        <v/>
      </c>
    </row>
    <row r="15" spans="1:42" ht="14.1" customHeight="1" x14ac:dyDescent="0.25">
      <c r="A15" s="37">
        <v>1</v>
      </c>
      <c r="B15" s="38" t="str">
        <f>Modèle!$B$15</f>
        <v>Maillot m. courtes homme/enfant</v>
      </c>
      <c r="C15" s="39">
        <f>Modèle!$C$15</f>
        <v>42</v>
      </c>
      <c r="D15" s="40">
        <f>Modèle!$D$15</f>
        <v>49.5</v>
      </c>
      <c r="E15" s="76"/>
      <c r="F15" s="56"/>
      <c r="G15" s="105"/>
      <c r="H15" s="56"/>
      <c r="I15" s="105"/>
      <c r="J15" s="56"/>
      <c r="K15" s="105"/>
      <c r="L15" s="56"/>
      <c r="M15" s="105"/>
      <c r="N15" s="56"/>
      <c r="O15" s="105"/>
      <c r="P15" s="80"/>
      <c r="Q15" s="56"/>
      <c r="R15" s="105"/>
      <c r="S15" s="56"/>
      <c r="T15" s="105"/>
      <c r="U15" s="56"/>
      <c r="V15" s="105"/>
      <c r="W15" s="56"/>
      <c r="X15" s="105"/>
      <c r="Y15" s="56"/>
      <c r="Z15" s="105"/>
      <c r="AA15" s="56"/>
      <c r="AB15" s="105"/>
      <c r="AC15" s="56"/>
      <c r="AD15" s="105"/>
      <c r="AE15" s="56"/>
      <c r="AF15" s="105"/>
      <c r="AG15" s="56"/>
      <c r="AH15" s="105"/>
      <c r="AI15" s="56"/>
      <c r="AJ15" s="105"/>
      <c r="AK15" s="80"/>
      <c r="AL15" s="62">
        <f t="shared" ref="AL15:AL31" si="2">SUMIF(F$11:O$11,"C",F15:O15)*C15+SUMIF(Q$11:AJ$11,"C",Q15:AJ15)*D15</f>
        <v>0</v>
      </c>
      <c r="AM15" s="41">
        <f t="shared" si="0"/>
        <v>0</v>
      </c>
      <c r="AN15" s="62">
        <f t="shared" ref="AN15:AN28" si="3">SUMIF(F$11:O$11,"L",F15:O15)*C15+SUMIF(Q$11:AJ$11,"L",Q15:AJ15)*D15</f>
        <v>0</v>
      </c>
      <c r="AO15" s="41">
        <f t="shared" si="1"/>
        <v>0</v>
      </c>
    </row>
    <row r="16" spans="1:42" ht="14.1" customHeight="1" x14ac:dyDescent="0.25">
      <c r="A16" s="32">
        <v>2</v>
      </c>
      <c r="B16" s="28" t="str">
        <f>Modèle!$B$16</f>
        <v>Maillot manches courtes femme</v>
      </c>
      <c r="C16" s="33">
        <f>Modèle!$C$16</f>
        <v>0</v>
      </c>
      <c r="D16" s="34">
        <f>Modèle!$D$16</f>
        <v>49.5</v>
      </c>
      <c r="E16" s="76"/>
      <c r="F16" s="114"/>
      <c r="G16" s="115"/>
      <c r="H16" s="114"/>
      <c r="I16" s="115"/>
      <c r="J16" s="114"/>
      <c r="K16" s="115"/>
      <c r="L16" s="114"/>
      <c r="M16" s="115"/>
      <c r="N16" s="114"/>
      <c r="O16" s="115"/>
      <c r="P16" s="80"/>
      <c r="Q16" s="52"/>
      <c r="R16" s="103"/>
      <c r="S16" s="52"/>
      <c r="T16" s="103"/>
      <c r="U16" s="52"/>
      <c r="V16" s="103"/>
      <c r="W16" s="52"/>
      <c r="X16" s="103"/>
      <c r="Y16" s="52"/>
      <c r="Z16" s="103"/>
      <c r="AA16" s="52"/>
      <c r="AB16" s="103"/>
      <c r="AC16" s="52"/>
      <c r="AD16" s="103"/>
      <c r="AE16" s="52"/>
      <c r="AF16" s="103"/>
      <c r="AG16" s="52"/>
      <c r="AH16" s="103"/>
      <c r="AI16" s="52"/>
      <c r="AJ16" s="103"/>
      <c r="AK16" s="80"/>
      <c r="AL16" s="63">
        <f t="shared" si="2"/>
        <v>0</v>
      </c>
      <c r="AM16" s="36">
        <f t="shared" si="0"/>
        <v>0</v>
      </c>
      <c r="AN16" s="63">
        <f t="shared" si="3"/>
        <v>0</v>
      </c>
      <c r="AO16" s="36">
        <f t="shared" si="1"/>
        <v>0</v>
      </c>
    </row>
    <row r="17" spans="1:41" ht="14.1" customHeight="1" x14ac:dyDescent="0.25">
      <c r="A17" s="27">
        <v>3</v>
      </c>
      <c r="B17" s="29" t="str">
        <f>Modèle!$B$17</f>
        <v>Maillot manches longues</v>
      </c>
      <c r="C17" s="30">
        <f>Modèle!$C$17</f>
        <v>53.5</v>
      </c>
      <c r="D17" s="31">
        <f>Modèle!$D$17</f>
        <v>70.5</v>
      </c>
      <c r="E17" s="76"/>
      <c r="F17" s="60"/>
      <c r="G17" s="107"/>
      <c r="H17" s="60"/>
      <c r="I17" s="107"/>
      <c r="J17" s="60"/>
      <c r="K17" s="107"/>
      <c r="L17" s="60"/>
      <c r="M17" s="107"/>
      <c r="N17" s="60"/>
      <c r="O17" s="107"/>
      <c r="P17" s="80"/>
      <c r="Q17" s="60"/>
      <c r="R17" s="107"/>
      <c r="S17" s="60"/>
      <c r="T17" s="107"/>
      <c r="U17" s="60"/>
      <c r="V17" s="107"/>
      <c r="W17" s="60"/>
      <c r="X17" s="107"/>
      <c r="Y17" s="60"/>
      <c r="Z17" s="107"/>
      <c r="AA17" s="60"/>
      <c r="AB17" s="107"/>
      <c r="AC17" s="60"/>
      <c r="AD17" s="107"/>
      <c r="AE17" s="60"/>
      <c r="AF17" s="107"/>
      <c r="AG17" s="60"/>
      <c r="AH17" s="107"/>
      <c r="AI17" s="60"/>
      <c r="AJ17" s="107"/>
      <c r="AK17" s="80"/>
      <c r="AL17" s="64">
        <f t="shared" si="2"/>
        <v>0</v>
      </c>
      <c r="AM17" s="35">
        <f t="shared" si="0"/>
        <v>0</v>
      </c>
      <c r="AN17" s="64">
        <f t="shared" si="3"/>
        <v>0</v>
      </c>
      <c r="AO17" s="35">
        <f t="shared" si="1"/>
        <v>0</v>
      </c>
    </row>
    <row r="18" spans="1:41" ht="14.1" customHeight="1" x14ac:dyDescent="0.25">
      <c r="A18" s="32">
        <v>4</v>
      </c>
      <c r="B18" s="28" t="str">
        <f>Modèle!$B$18</f>
        <v>Cuissard à bretelles, peau homme</v>
      </c>
      <c r="C18" s="33">
        <f>Modèle!$C$18</f>
        <v>0</v>
      </c>
      <c r="D18" s="34">
        <f>Modèle!$D$18</f>
        <v>64</v>
      </c>
      <c r="E18" s="76"/>
      <c r="F18" s="114"/>
      <c r="G18" s="115"/>
      <c r="H18" s="114"/>
      <c r="I18" s="115"/>
      <c r="J18" s="114"/>
      <c r="K18" s="115"/>
      <c r="L18" s="114"/>
      <c r="M18" s="115"/>
      <c r="N18" s="114"/>
      <c r="O18" s="115"/>
      <c r="P18" s="80"/>
      <c r="Q18" s="52"/>
      <c r="R18" s="103"/>
      <c r="S18" s="52"/>
      <c r="T18" s="103"/>
      <c r="U18" s="52"/>
      <c r="V18" s="103"/>
      <c r="W18" s="52"/>
      <c r="X18" s="103"/>
      <c r="Y18" s="52"/>
      <c r="Z18" s="103"/>
      <c r="AA18" s="52"/>
      <c r="AB18" s="103"/>
      <c r="AC18" s="52"/>
      <c r="AD18" s="103"/>
      <c r="AE18" s="52"/>
      <c r="AF18" s="103"/>
      <c r="AG18" s="52"/>
      <c r="AH18" s="103"/>
      <c r="AI18" s="52"/>
      <c r="AJ18" s="103"/>
      <c r="AK18" s="80"/>
      <c r="AL18" s="63">
        <f t="shared" si="2"/>
        <v>0</v>
      </c>
      <c r="AM18" s="36">
        <f t="shared" si="0"/>
        <v>0</v>
      </c>
      <c r="AN18" s="63">
        <f t="shared" si="3"/>
        <v>0</v>
      </c>
      <c r="AO18" s="36">
        <f t="shared" si="1"/>
        <v>0</v>
      </c>
    </row>
    <row r="19" spans="1:41" ht="14.1" customHeight="1" x14ac:dyDescent="0.25">
      <c r="A19" s="27">
        <v>5</v>
      </c>
      <c r="B19" s="29" t="str">
        <f>Modèle!$B$19</f>
        <v>Cuissard à bretelles, peau enfant</v>
      </c>
      <c r="C19" s="30">
        <f>Modèle!$C$19</f>
        <v>42</v>
      </c>
      <c r="D19" s="31">
        <f>Modèle!$D$19</f>
        <v>0</v>
      </c>
      <c r="E19" s="76"/>
      <c r="F19" s="60"/>
      <c r="G19" s="107"/>
      <c r="H19" s="60"/>
      <c r="I19" s="107"/>
      <c r="J19" s="60"/>
      <c r="K19" s="107"/>
      <c r="L19" s="60"/>
      <c r="M19" s="107"/>
      <c r="N19" s="60"/>
      <c r="O19" s="107"/>
      <c r="P19" s="80"/>
      <c r="Q19" s="116"/>
      <c r="R19" s="117"/>
      <c r="S19" s="116"/>
      <c r="T19" s="117"/>
      <c r="U19" s="116"/>
      <c r="V19" s="117"/>
      <c r="W19" s="116"/>
      <c r="X19" s="117"/>
      <c r="Y19" s="116"/>
      <c r="Z19" s="117"/>
      <c r="AA19" s="116"/>
      <c r="AB19" s="117"/>
      <c r="AC19" s="116"/>
      <c r="AD19" s="117"/>
      <c r="AE19" s="116"/>
      <c r="AF19" s="117"/>
      <c r="AG19" s="116"/>
      <c r="AH19" s="117"/>
      <c r="AI19" s="116"/>
      <c r="AJ19" s="117"/>
      <c r="AK19" s="80"/>
      <c r="AL19" s="64">
        <f t="shared" si="2"/>
        <v>0</v>
      </c>
      <c r="AM19" s="35">
        <f t="shared" si="0"/>
        <v>0</v>
      </c>
      <c r="AN19" s="64">
        <f t="shared" si="3"/>
        <v>0</v>
      </c>
      <c r="AO19" s="35">
        <f t="shared" si="1"/>
        <v>0</v>
      </c>
    </row>
    <row r="20" spans="1:41" ht="14.1" customHeight="1" x14ac:dyDescent="0.25">
      <c r="A20" s="32">
        <v>6</v>
      </c>
      <c r="B20" s="28" t="str">
        <f>Modèle!$B$20</f>
        <v>Cuissard à bretelles, peau femme</v>
      </c>
      <c r="C20" s="33">
        <f>Modèle!$C$20</f>
        <v>0</v>
      </c>
      <c r="D20" s="34">
        <f>Modèle!$D$20</f>
        <v>64</v>
      </c>
      <c r="E20" s="76"/>
      <c r="F20" s="114"/>
      <c r="G20" s="115"/>
      <c r="H20" s="114"/>
      <c r="I20" s="115"/>
      <c r="J20" s="114"/>
      <c r="K20" s="115"/>
      <c r="L20" s="114"/>
      <c r="M20" s="115"/>
      <c r="N20" s="114"/>
      <c r="O20" s="115"/>
      <c r="P20" s="80"/>
      <c r="Q20" s="52"/>
      <c r="R20" s="103"/>
      <c r="S20" s="52"/>
      <c r="T20" s="103"/>
      <c r="U20" s="52"/>
      <c r="V20" s="103"/>
      <c r="W20" s="52"/>
      <c r="X20" s="103"/>
      <c r="Y20" s="52"/>
      <c r="Z20" s="103"/>
      <c r="AA20" s="52"/>
      <c r="AB20" s="103"/>
      <c r="AC20" s="52"/>
      <c r="AD20" s="103"/>
      <c r="AE20" s="52"/>
      <c r="AF20" s="103"/>
      <c r="AG20" s="52"/>
      <c r="AH20" s="103"/>
      <c r="AI20" s="52"/>
      <c r="AJ20" s="103"/>
      <c r="AK20" s="80"/>
      <c r="AL20" s="63">
        <f t="shared" si="2"/>
        <v>0</v>
      </c>
      <c r="AM20" s="36">
        <f t="shared" si="0"/>
        <v>0</v>
      </c>
      <c r="AN20" s="63">
        <f t="shared" si="3"/>
        <v>0</v>
      </c>
      <c r="AO20" s="36">
        <f t="shared" si="1"/>
        <v>0</v>
      </c>
    </row>
    <row r="21" spans="1:41" ht="14.1" customHeight="1" x14ac:dyDescent="0.25">
      <c r="A21" s="27">
        <v>7</v>
      </c>
      <c r="B21" s="29" t="str">
        <f>Modèle!$B$21</f>
        <v>Cuissard sans bretelles, peau femme</v>
      </c>
      <c r="C21" s="30">
        <f>Modèle!$C$21</f>
        <v>0</v>
      </c>
      <c r="D21" s="31">
        <f>Modèle!$D$21</f>
        <v>64</v>
      </c>
      <c r="E21" s="76"/>
      <c r="F21" s="116"/>
      <c r="G21" s="117"/>
      <c r="H21" s="116"/>
      <c r="I21" s="117"/>
      <c r="J21" s="116"/>
      <c r="K21" s="117"/>
      <c r="L21" s="116"/>
      <c r="M21" s="117"/>
      <c r="N21" s="116"/>
      <c r="O21" s="117"/>
      <c r="P21" s="80"/>
      <c r="Q21" s="60"/>
      <c r="R21" s="107"/>
      <c r="S21" s="60"/>
      <c r="T21" s="107"/>
      <c r="U21" s="60"/>
      <c r="V21" s="107"/>
      <c r="W21" s="60"/>
      <c r="X21" s="107"/>
      <c r="Y21" s="60"/>
      <c r="Z21" s="107"/>
      <c r="AA21" s="60"/>
      <c r="AB21" s="107"/>
      <c r="AC21" s="60"/>
      <c r="AD21" s="107"/>
      <c r="AE21" s="60"/>
      <c r="AF21" s="107"/>
      <c r="AG21" s="60"/>
      <c r="AH21" s="107"/>
      <c r="AI21" s="60"/>
      <c r="AJ21" s="107"/>
      <c r="AK21" s="80"/>
      <c r="AL21" s="64">
        <f t="shared" si="2"/>
        <v>0</v>
      </c>
      <c r="AM21" s="35">
        <f t="shared" si="0"/>
        <v>0</v>
      </c>
      <c r="AN21" s="64">
        <f t="shared" si="3"/>
        <v>0</v>
      </c>
      <c r="AO21" s="35">
        <f t="shared" si="1"/>
        <v>0</v>
      </c>
    </row>
    <row r="22" spans="1:41" ht="14.1" customHeight="1" x14ac:dyDescent="0.25">
      <c r="A22" s="32">
        <v>8</v>
      </c>
      <c r="B22" s="28" t="str">
        <f>Modèle!$B$22</f>
        <v>Imperméable manches longues</v>
      </c>
      <c r="C22" s="33">
        <f>Modèle!$C$22</f>
        <v>60.5</v>
      </c>
      <c r="D22" s="34">
        <f>Modèle!$D$22</f>
        <v>74.5</v>
      </c>
      <c r="E22" s="76"/>
      <c r="F22" s="58"/>
      <c r="G22" s="106"/>
      <c r="H22" s="58"/>
      <c r="I22" s="106"/>
      <c r="J22" s="58"/>
      <c r="K22" s="106"/>
      <c r="L22" s="58"/>
      <c r="M22" s="106"/>
      <c r="N22" s="58"/>
      <c r="O22" s="106"/>
      <c r="P22" s="80"/>
      <c r="Q22" s="52"/>
      <c r="R22" s="103"/>
      <c r="S22" s="52"/>
      <c r="T22" s="103"/>
      <c r="U22" s="52"/>
      <c r="V22" s="103"/>
      <c r="W22" s="52"/>
      <c r="X22" s="103"/>
      <c r="Y22" s="52"/>
      <c r="Z22" s="103"/>
      <c r="AA22" s="52"/>
      <c r="AB22" s="103"/>
      <c r="AC22" s="52"/>
      <c r="AD22" s="103"/>
      <c r="AE22" s="52"/>
      <c r="AF22" s="103"/>
      <c r="AG22" s="52"/>
      <c r="AH22" s="103"/>
      <c r="AI22" s="52"/>
      <c r="AJ22" s="103"/>
      <c r="AK22" s="80"/>
      <c r="AL22" s="63">
        <f t="shared" si="2"/>
        <v>0</v>
      </c>
      <c r="AM22" s="36">
        <f t="shared" si="0"/>
        <v>0</v>
      </c>
      <c r="AN22" s="63">
        <f t="shared" si="3"/>
        <v>0</v>
      </c>
      <c r="AO22" s="36">
        <f t="shared" si="1"/>
        <v>0</v>
      </c>
    </row>
    <row r="23" spans="1:41" ht="14.1" customHeight="1" x14ac:dyDescent="0.25">
      <c r="A23" s="27">
        <v>9</v>
      </c>
      <c r="B23" s="29" t="str">
        <f>Modèle!$B$23</f>
        <v>Veste manches longues, Thermo</v>
      </c>
      <c r="C23" s="30">
        <f>Modèle!$C$23</f>
        <v>84</v>
      </c>
      <c r="D23" s="31">
        <f>Modèle!$D$23</f>
        <v>101</v>
      </c>
      <c r="E23" s="76"/>
      <c r="F23" s="60"/>
      <c r="G23" s="107"/>
      <c r="H23" s="60"/>
      <c r="I23" s="107"/>
      <c r="J23" s="60"/>
      <c r="K23" s="107"/>
      <c r="L23" s="60"/>
      <c r="M23" s="107"/>
      <c r="N23" s="60"/>
      <c r="O23" s="107"/>
      <c r="P23" s="80"/>
      <c r="Q23" s="60"/>
      <c r="R23" s="107"/>
      <c r="S23" s="60"/>
      <c r="T23" s="107"/>
      <c r="U23" s="60"/>
      <c r="V23" s="107"/>
      <c r="W23" s="60"/>
      <c r="X23" s="107"/>
      <c r="Y23" s="60"/>
      <c r="Z23" s="107"/>
      <c r="AA23" s="60"/>
      <c r="AB23" s="107"/>
      <c r="AC23" s="60"/>
      <c r="AD23" s="107"/>
      <c r="AE23" s="60"/>
      <c r="AF23" s="107"/>
      <c r="AG23" s="60"/>
      <c r="AH23" s="107"/>
      <c r="AI23" s="60"/>
      <c r="AJ23" s="107"/>
      <c r="AK23" s="80"/>
      <c r="AL23" s="64">
        <f t="shared" si="2"/>
        <v>0</v>
      </c>
      <c r="AM23" s="35">
        <f t="shared" si="0"/>
        <v>0</v>
      </c>
      <c r="AN23" s="64">
        <f t="shared" si="3"/>
        <v>0</v>
      </c>
      <c r="AO23" s="35">
        <f t="shared" si="1"/>
        <v>0</v>
      </c>
    </row>
    <row r="24" spans="1:41" ht="14.1" customHeight="1" x14ac:dyDescent="0.25">
      <c r="A24" s="32">
        <v>10</v>
      </c>
      <c r="B24" s="28" t="str">
        <f>Modèle!$B$24</f>
        <v>Collant à bretelles, homme</v>
      </c>
      <c r="C24" s="33">
        <f>Modèle!$C$24</f>
        <v>0</v>
      </c>
      <c r="D24" s="34">
        <f>Modèle!$D$24</f>
        <v>83</v>
      </c>
      <c r="E24" s="76"/>
      <c r="F24" s="114"/>
      <c r="G24" s="115"/>
      <c r="H24" s="114"/>
      <c r="I24" s="115"/>
      <c r="J24" s="114"/>
      <c r="K24" s="115"/>
      <c r="L24" s="114"/>
      <c r="M24" s="115"/>
      <c r="N24" s="114"/>
      <c r="O24" s="115"/>
      <c r="P24" s="80"/>
      <c r="Q24" s="52"/>
      <c r="R24" s="103"/>
      <c r="S24" s="52"/>
      <c r="T24" s="103"/>
      <c r="U24" s="52"/>
      <c r="V24" s="103"/>
      <c r="W24" s="52"/>
      <c r="X24" s="103"/>
      <c r="Y24" s="52"/>
      <c r="Z24" s="103"/>
      <c r="AA24" s="52"/>
      <c r="AB24" s="103"/>
      <c r="AC24" s="52"/>
      <c r="AD24" s="103"/>
      <c r="AE24" s="52"/>
      <c r="AF24" s="103"/>
      <c r="AG24" s="52"/>
      <c r="AH24" s="103"/>
      <c r="AI24" s="52"/>
      <c r="AJ24" s="103"/>
      <c r="AK24" s="80"/>
      <c r="AL24" s="63">
        <f t="shared" si="2"/>
        <v>0</v>
      </c>
      <c r="AM24" s="36">
        <f t="shared" si="0"/>
        <v>0</v>
      </c>
      <c r="AN24" s="63">
        <f t="shared" si="3"/>
        <v>0</v>
      </c>
      <c r="AO24" s="36">
        <f t="shared" si="1"/>
        <v>0</v>
      </c>
    </row>
    <row r="25" spans="1:41" ht="14.1" customHeight="1" x14ac:dyDescent="0.25">
      <c r="A25" s="27">
        <v>11</v>
      </c>
      <c r="B25" s="29" t="str">
        <f>Modèle!$B$25</f>
        <v>Collant à bretelles, femme</v>
      </c>
      <c r="C25" s="30">
        <f>Modèle!$C$25</f>
        <v>0</v>
      </c>
      <c r="D25" s="31">
        <f>Modèle!$D$25</f>
        <v>83</v>
      </c>
      <c r="E25" s="76"/>
      <c r="F25" s="116"/>
      <c r="G25" s="117"/>
      <c r="H25" s="116"/>
      <c r="I25" s="117"/>
      <c r="J25" s="116"/>
      <c r="K25" s="117"/>
      <c r="L25" s="116"/>
      <c r="M25" s="117"/>
      <c r="N25" s="116"/>
      <c r="O25" s="117"/>
      <c r="P25" s="80"/>
      <c r="Q25" s="60"/>
      <c r="R25" s="107"/>
      <c r="S25" s="60"/>
      <c r="T25" s="107"/>
      <c r="U25" s="60"/>
      <c r="V25" s="107"/>
      <c r="W25" s="60"/>
      <c r="X25" s="107"/>
      <c r="Y25" s="60"/>
      <c r="Z25" s="107"/>
      <c r="AA25" s="60"/>
      <c r="AB25" s="107"/>
      <c r="AC25" s="60"/>
      <c r="AD25" s="107"/>
      <c r="AE25" s="60"/>
      <c r="AF25" s="107"/>
      <c r="AG25" s="60"/>
      <c r="AH25" s="107"/>
      <c r="AI25" s="60"/>
      <c r="AJ25" s="107"/>
      <c r="AK25" s="80"/>
      <c r="AL25" s="64">
        <f t="shared" si="2"/>
        <v>0</v>
      </c>
      <c r="AM25" s="35">
        <f t="shared" si="0"/>
        <v>0</v>
      </c>
      <c r="AN25" s="64">
        <f t="shared" si="3"/>
        <v>0</v>
      </c>
      <c r="AO25" s="35">
        <f t="shared" si="1"/>
        <v>0</v>
      </c>
    </row>
    <row r="26" spans="1:41" ht="14.1" customHeight="1" x14ac:dyDescent="0.25">
      <c r="A26" s="32">
        <v>12</v>
      </c>
      <c r="B26" s="28" t="str">
        <f>Modèle!$B$26</f>
        <v>Collant à bretelle, enfant</v>
      </c>
      <c r="C26" s="33">
        <f>Modèle!$C$26</f>
        <v>63.5</v>
      </c>
      <c r="D26" s="34">
        <f>Modèle!$D$26</f>
        <v>0</v>
      </c>
      <c r="E26" s="76"/>
      <c r="F26" s="58"/>
      <c r="G26" s="106"/>
      <c r="H26" s="58"/>
      <c r="I26" s="106"/>
      <c r="J26" s="58"/>
      <c r="K26" s="106"/>
      <c r="L26" s="58"/>
      <c r="M26" s="106"/>
      <c r="N26" s="58"/>
      <c r="O26" s="106"/>
      <c r="P26" s="80"/>
      <c r="Q26" s="118"/>
      <c r="R26" s="119"/>
      <c r="S26" s="118"/>
      <c r="T26" s="119"/>
      <c r="U26" s="118"/>
      <c r="V26" s="119"/>
      <c r="W26" s="118"/>
      <c r="X26" s="119"/>
      <c r="Y26" s="118"/>
      <c r="Z26" s="119"/>
      <c r="AA26" s="118"/>
      <c r="AB26" s="119"/>
      <c r="AC26" s="118"/>
      <c r="AD26" s="119"/>
      <c r="AE26" s="118"/>
      <c r="AF26" s="119"/>
      <c r="AG26" s="118"/>
      <c r="AH26" s="119"/>
      <c r="AI26" s="118"/>
      <c r="AJ26" s="119"/>
      <c r="AK26" s="80"/>
      <c r="AL26" s="63">
        <f t="shared" si="2"/>
        <v>0</v>
      </c>
      <c r="AM26" s="36">
        <f t="shared" si="0"/>
        <v>0</v>
      </c>
      <c r="AN26" s="63">
        <f t="shared" si="3"/>
        <v>0</v>
      </c>
      <c r="AO26" s="36">
        <f t="shared" si="1"/>
        <v>0</v>
      </c>
    </row>
    <row r="27" spans="1:41" ht="14.1" customHeight="1" x14ac:dyDescent="0.25">
      <c r="A27" s="27">
        <v>13</v>
      </c>
      <c r="B27" s="29" t="str">
        <f>Modèle!$B$27</f>
        <v>Collants à bretelles sans peau</v>
      </c>
      <c r="C27" s="30">
        <f>Modèle!$C$27</f>
        <v>61.5</v>
      </c>
      <c r="D27" s="31">
        <f>Modèle!$D$27</f>
        <v>81</v>
      </c>
      <c r="E27" s="76"/>
      <c r="F27" s="60"/>
      <c r="G27" s="107"/>
      <c r="H27" s="60"/>
      <c r="I27" s="107"/>
      <c r="J27" s="60"/>
      <c r="K27" s="107"/>
      <c r="L27" s="60"/>
      <c r="M27" s="107"/>
      <c r="N27" s="60"/>
      <c r="O27" s="107"/>
      <c r="P27" s="80"/>
      <c r="Q27" s="60"/>
      <c r="R27" s="107"/>
      <c r="S27" s="60"/>
      <c r="T27" s="107"/>
      <c r="U27" s="60"/>
      <c r="V27" s="107"/>
      <c r="W27" s="60"/>
      <c r="X27" s="107"/>
      <c r="Y27" s="60"/>
      <c r="Z27" s="107"/>
      <c r="AA27" s="60"/>
      <c r="AB27" s="107"/>
      <c r="AC27" s="60"/>
      <c r="AD27" s="107"/>
      <c r="AE27" s="60"/>
      <c r="AF27" s="107"/>
      <c r="AG27" s="60"/>
      <c r="AH27" s="107"/>
      <c r="AI27" s="60"/>
      <c r="AJ27" s="107"/>
      <c r="AK27" s="80"/>
      <c r="AL27" s="64">
        <f t="shared" si="2"/>
        <v>0</v>
      </c>
      <c r="AM27" s="35">
        <f t="shared" si="0"/>
        <v>0</v>
      </c>
      <c r="AN27" s="64">
        <f t="shared" si="3"/>
        <v>0</v>
      </c>
      <c r="AO27" s="35">
        <f t="shared" si="1"/>
        <v>0</v>
      </c>
    </row>
    <row r="28" spans="1:41" ht="14.1" customHeight="1" x14ac:dyDescent="0.25">
      <c r="A28" s="32">
        <v>14</v>
      </c>
      <c r="B28" s="28" t="str">
        <f>Modèle!$B$28</f>
        <v>Gilet sans manches</v>
      </c>
      <c r="C28" s="33">
        <f>Modèle!$C$28</f>
        <v>57</v>
      </c>
      <c r="D28" s="34">
        <f>Modèle!$D$28</f>
        <v>63.5</v>
      </c>
      <c r="E28" s="76"/>
      <c r="F28" s="58"/>
      <c r="G28" s="106"/>
      <c r="H28" s="58"/>
      <c r="I28" s="106"/>
      <c r="J28" s="58"/>
      <c r="K28" s="106"/>
      <c r="L28" s="58"/>
      <c r="M28" s="106"/>
      <c r="N28" s="58"/>
      <c r="O28" s="106"/>
      <c r="P28" s="80"/>
      <c r="Q28" s="52"/>
      <c r="R28" s="103"/>
      <c r="S28" s="52"/>
      <c r="T28" s="103"/>
      <c r="U28" s="52"/>
      <c r="V28" s="103"/>
      <c r="W28" s="52"/>
      <c r="X28" s="103"/>
      <c r="Y28" s="52"/>
      <c r="Z28" s="103"/>
      <c r="AA28" s="52"/>
      <c r="AB28" s="103"/>
      <c r="AC28" s="52"/>
      <c r="AD28" s="103"/>
      <c r="AE28" s="52"/>
      <c r="AF28" s="103"/>
      <c r="AG28" s="52"/>
      <c r="AH28" s="103"/>
      <c r="AI28" s="52"/>
      <c r="AJ28" s="103"/>
      <c r="AK28" s="80"/>
      <c r="AL28" s="63">
        <f t="shared" si="2"/>
        <v>0</v>
      </c>
      <c r="AM28" s="36">
        <f t="shared" si="0"/>
        <v>0</v>
      </c>
      <c r="AN28" s="63">
        <f t="shared" si="3"/>
        <v>0</v>
      </c>
      <c r="AO28" s="36">
        <f t="shared" si="1"/>
        <v>0</v>
      </c>
    </row>
    <row r="29" spans="1:41" ht="14.1" customHeight="1" x14ac:dyDescent="0.25">
      <c r="A29" s="27">
        <v>15</v>
      </c>
      <c r="B29" s="29" t="str">
        <f>Modèle!$B$29</f>
        <v>Baggy (short) MTB</v>
      </c>
      <c r="C29" s="30">
        <f>Modèle!$C$29</f>
        <v>63.5</v>
      </c>
      <c r="D29" s="31">
        <f>Modèle!$D$29</f>
        <v>69.5</v>
      </c>
      <c r="E29" s="76"/>
      <c r="F29" s="60"/>
      <c r="G29" s="107"/>
      <c r="H29" s="60"/>
      <c r="I29" s="107"/>
      <c r="J29" s="60"/>
      <c r="K29" s="107"/>
      <c r="L29" s="60"/>
      <c r="M29" s="107"/>
      <c r="N29" s="60"/>
      <c r="O29" s="107"/>
      <c r="P29" s="80"/>
      <c r="Q29" s="60"/>
      <c r="R29" s="107"/>
      <c r="S29" s="60"/>
      <c r="T29" s="107"/>
      <c r="U29" s="60"/>
      <c r="V29" s="107"/>
      <c r="W29" s="60"/>
      <c r="X29" s="107"/>
      <c r="Y29" s="60"/>
      <c r="Z29" s="107"/>
      <c r="AA29" s="60"/>
      <c r="AB29" s="107"/>
      <c r="AC29" s="60"/>
      <c r="AD29" s="107"/>
      <c r="AE29" s="60"/>
      <c r="AF29" s="107"/>
      <c r="AG29" s="60"/>
      <c r="AH29" s="107"/>
      <c r="AI29" s="60"/>
      <c r="AJ29" s="107"/>
      <c r="AK29" s="80"/>
      <c r="AL29" s="64">
        <f t="shared" si="2"/>
        <v>0</v>
      </c>
      <c r="AM29" s="35">
        <f t="shared" ref="AM29:AM32" si="4">SUMIF(F$11:AJ$11,"C",F29:AJ29)</f>
        <v>0</v>
      </c>
      <c r="AN29" s="64">
        <f t="shared" ref="AN29:AN32" si="5">SUMIF(F$11:O$11,"L",F29:O29)*C29+SUMIF(Q$11:AJ$11,"L",Q29:AJ29)*D29</f>
        <v>0</v>
      </c>
      <c r="AO29" s="35">
        <f t="shared" ref="AO29:AO32" si="6">SUMIF(F$11:AJ$11,"L",F29:AJ29)</f>
        <v>0</v>
      </c>
    </row>
    <row r="30" spans="1:41" ht="14.1" customHeight="1" x14ac:dyDescent="0.25">
      <c r="A30" s="32">
        <v>16</v>
      </c>
      <c r="B30" s="28" t="str">
        <f>Modèle!$B$30</f>
        <v>Genouillères noires</v>
      </c>
      <c r="C30" s="33">
        <f>Modèle!$C$30</f>
        <v>0</v>
      </c>
      <c r="D30" s="34">
        <f>Modèle!$D$30</f>
        <v>22</v>
      </c>
      <c r="E30" s="76"/>
      <c r="F30" s="114"/>
      <c r="G30" s="115"/>
      <c r="H30" s="114"/>
      <c r="I30" s="115"/>
      <c r="J30" s="114"/>
      <c r="K30" s="115"/>
      <c r="L30" s="114"/>
      <c r="M30" s="115"/>
      <c r="N30" s="114"/>
      <c r="O30" s="115"/>
      <c r="P30" s="80"/>
      <c r="Q30" s="118"/>
      <c r="R30" s="119"/>
      <c r="S30" s="118"/>
      <c r="T30" s="119"/>
      <c r="U30" s="118"/>
      <c r="V30" s="119"/>
      <c r="W30" s="118"/>
      <c r="X30" s="119"/>
      <c r="Y30" s="52"/>
      <c r="Z30" s="103"/>
      <c r="AA30" s="118"/>
      <c r="AB30" s="119"/>
      <c r="AC30" s="118"/>
      <c r="AD30" s="119"/>
      <c r="AE30" s="118"/>
      <c r="AF30" s="119"/>
      <c r="AG30" s="118"/>
      <c r="AH30" s="119"/>
      <c r="AI30" s="118"/>
      <c r="AJ30" s="119"/>
      <c r="AK30" s="80"/>
      <c r="AL30" s="63">
        <f t="shared" si="2"/>
        <v>0</v>
      </c>
      <c r="AM30" s="36">
        <f t="shared" si="4"/>
        <v>0</v>
      </c>
      <c r="AN30" s="63">
        <f t="shared" si="5"/>
        <v>0</v>
      </c>
      <c r="AO30" s="36">
        <f t="shared" si="6"/>
        <v>0</v>
      </c>
    </row>
    <row r="31" spans="1:41" ht="14.1" customHeight="1" thickBot="1" x14ac:dyDescent="0.3">
      <c r="A31" s="27">
        <v>17</v>
      </c>
      <c r="B31" s="29" t="str">
        <f>Modèle!$B$31</f>
        <v>Jambières</v>
      </c>
      <c r="C31" s="30">
        <f>Modèle!$C$31</f>
        <v>0</v>
      </c>
      <c r="D31" s="31">
        <f>Modèle!$D$31</f>
        <v>24</v>
      </c>
      <c r="E31" s="76"/>
      <c r="F31" s="116"/>
      <c r="G31" s="117"/>
      <c r="H31" s="116"/>
      <c r="I31" s="117"/>
      <c r="J31" s="116"/>
      <c r="K31" s="117"/>
      <c r="L31" s="116"/>
      <c r="M31" s="117"/>
      <c r="N31" s="116"/>
      <c r="O31" s="117"/>
      <c r="P31" s="80"/>
      <c r="Q31" s="116"/>
      <c r="R31" s="117"/>
      <c r="S31" s="116"/>
      <c r="T31" s="117"/>
      <c r="U31" s="116"/>
      <c r="V31" s="117"/>
      <c r="W31" s="116"/>
      <c r="X31" s="117"/>
      <c r="Y31" s="60"/>
      <c r="Z31" s="107"/>
      <c r="AA31" s="116"/>
      <c r="AB31" s="117"/>
      <c r="AC31" s="116"/>
      <c r="AD31" s="117"/>
      <c r="AE31" s="116"/>
      <c r="AF31" s="117"/>
      <c r="AG31" s="116"/>
      <c r="AH31" s="117"/>
      <c r="AI31" s="116"/>
      <c r="AJ31" s="117"/>
      <c r="AK31" s="80"/>
      <c r="AL31" s="64">
        <f t="shared" si="2"/>
        <v>0</v>
      </c>
      <c r="AM31" s="35">
        <f t="shared" si="4"/>
        <v>0</v>
      </c>
      <c r="AN31" s="64">
        <f>SUMIF(F$11:O$11,"L",F31:O31)*C31+SUMIF(Q$11:AJ$11,"L",Q31:AJ31)*D31</f>
        <v>0</v>
      </c>
      <c r="AO31" s="35">
        <f t="shared" si="6"/>
        <v>0</v>
      </c>
    </row>
    <row r="32" spans="1:41" ht="14.1" hidden="1" customHeight="1" x14ac:dyDescent="0.25">
      <c r="A32" s="82">
        <v>18</v>
      </c>
      <c r="B32" s="83" t="s">
        <v>55</v>
      </c>
      <c r="C32" s="84"/>
      <c r="D32" s="85"/>
      <c r="E32" s="76"/>
      <c r="F32" s="108"/>
      <c r="G32" s="109"/>
      <c r="H32" s="108"/>
      <c r="I32" s="109"/>
      <c r="J32" s="108"/>
      <c r="K32" s="109"/>
      <c r="L32" s="108"/>
      <c r="M32" s="109"/>
      <c r="N32" s="108"/>
      <c r="O32" s="109"/>
      <c r="P32" s="80"/>
      <c r="Q32" s="110"/>
      <c r="R32" s="111"/>
      <c r="S32" s="110"/>
      <c r="T32" s="111"/>
      <c r="U32" s="110"/>
      <c r="V32" s="111"/>
      <c r="W32" s="110"/>
      <c r="X32" s="111"/>
      <c r="Y32" s="110"/>
      <c r="Z32" s="111"/>
      <c r="AA32" s="110"/>
      <c r="AB32" s="111"/>
      <c r="AC32" s="110"/>
      <c r="AD32" s="111"/>
      <c r="AE32" s="110"/>
      <c r="AF32" s="111"/>
      <c r="AG32" s="110"/>
      <c r="AH32" s="111"/>
      <c r="AI32" s="110"/>
      <c r="AJ32" s="111"/>
      <c r="AK32" s="80"/>
      <c r="AL32" s="90">
        <f t="shared" ref="AL32" si="7">SUMIF(F$11:O$11,"C",F32:O32)*C32+SUMIF(Q$11:AJ$11,"C",Q32:AJ32)*D32</f>
        <v>0</v>
      </c>
      <c r="AM32" s="91">
        <f t="shared" si="4"/>
        <v>0</v>
      </c>
      <c r="AN32" s="90">
        <f t="shared" si="5"/>
        <v>0</v>
      </c>
      <c r="AO32" s="91">
        <f t="shared" si="6"/>
        <v>0</v>
      </c>
    </row>
    <row r="33" spans="1:41" ht="3.75" customHeight="1" thickBot="1" x14ac:dyDescent="0.3">
      <c r="A33" s="95"/>
      <c r="B33" s="26"/>
      <c r="C33" s="25"/>
      <c r="D33" s="25"/>
      <c r="E33" s="1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94"/>
      <c r="AH33" s="94"/>
      <c r="AI33" s="94"/>
      <c r="AJ33" s="94"/>
      <c r="AK33" s="15"/>
      <c r="AL33" s="94"/>
      <c r="AM33" s="94"/>
      <c r="AN33" s="94"/>
      <c r="AO33" s="94"/>
    </row>
    <row r="34" spans="1:41" ht="15" customHeight="1" thickBot="1" x14ac:dyDescent="0.3">
      <c r="AG34" s="123" t="str">
        <f>Modèle!$AG$34</f>
        <v>Total</v>
      </c>
      <c r="AH34" s="124"/>
      <c r="AI34" s="124"/>
      <c r="AJ34" s="125"/>
      <c r="AK34" s="120"/>
      <c r="AL34" s="92">
        <f>SUM(AL12:AL32)</f>
        <v>0</v>
      </c>
      <c r="AM34" s="93">
        <f>SUM(AM12:AM32)</f>
        <v>0</v>
      </c>
      <c r="AN34" s="92">
        <f>SUM(AN12:AN32)</f>
        <v>0</v>
      </c>
      <c r="AO34" s="93">
        <f>SUM(AO12:AO32)</f>
        <v>0</v>
      </c>
    </row>
    <row r="35" spans="1:41" ht="11.25" hidden="1" customHeight="1" x14ac:dyDescent="0.25">
      <c r="B35" s="16"/>
    </row>
    <row r="36" spans="1:41" ht="12" customHeight="1" x14ac:dyDescent="0.25">
      <c r="A36" s="17" t="str">
        <f>Modèle!$A$36</f>
        <v>Remarques importantes</v>
      </c>
      <c r="B36" s="16"/>
    </row>
    <row r="37" spans="1:41" ht="13.5" customHeight="1" x14ac:dyDescent="0.25">
      <c r="A37" s="16" t="str">
        <f>Modèle!$A$37</f>
        <v>A) La commande ne sera ni reprise ni changée par le club!</v>
      </c>
      <c r="B37" s="16"/>
    </row>
    <row r="38" spans="1:41" ht="13.5" customHeight="1" x14ac:dyDescent="0.25">
      <c r="A38" s="16" t="str">
        <f>Modèle!$A$38</f>
        <v>B) Le pack est facturé 70.- pour les enfants jusqu'à leur année des 16 ans (comprise) et 100.- pour les adultes</v>
      </c>
      <c r="B38" s="16"/>
      <c r="C38" s="22"/>
    </row>
    <row r="39" spans="1:41" ht="13.5" customHeight="1" x14ac:dyDescent="0.25">
      <c r="A39" s="18"/>
      <c r="B39" s="16" t="str">
        <f>Modèle!$B$39</f>
        <v>Chaque membre bénéficie du pack 1x par période de 3 ans.</v>
      </c>
      <c r="C39" s="22"/>
    </row>
    <row r="40" spans="1:41" ht="13.5" customHeight="1" x14ac:dyDescent="0.25">
      <c r="A40" s="19" t="str">
        <f>Modèle!$A$40</f>
        <v>C) Tous les articles sont disponibles sous réserve d'un nombre total de commandes suffisant.</v>
      </c>
      <c r="B40" s="16"/>
    </row>
    <row r="41" spans="1:41" ht="13.5" customHeight="1" x14ac:dyDescent="0.25">
      <c r="A41" s="23" t="str">
        <f>Modèle!$A$41</f>
        <v>D) Merci de nous renvoyer la commande en format excel. Une confirmation de commande en format pdf vous parviendra prochainement.</v>
      </c>
      <c r="B41" s="15"/>
    </row>
  </sheetData>
  <sheetProtection selectLockedCells="1"/>
  <mergeCells count="32">
    <mergeCell ref="AN12:AN14"/>
    <mergeCell ref="AG34:AJ34"/>
    <mergeCell ref="AE10:AF10"/>
    <mergeCell ref="AG10:AH10"/>
    <mergeCell ref="AI10:AJ10"/>
    <mergeCell ref="A12:A14"/>
    <mergeCell ref="C12:D14"/>
    <mergeCell ref="AL12:AL14"/>
    <mergeCell ref="S10:T10"/>
    <mergeCell ref="U10:V10"/>
    <mergeCell ref="W10:X10"/>
    <mergeCell ref="Y10:Z10"/>
    <mergeCell ref="AA10:AB10"/>
    <mergeCell ref="AC10:AD10"/>
    <mergeCell ref="F10:G10"/>
    <mergeCell ref="H10:I10"/>
    <mergeCell ref="J10:K10"/>
    <mergeCell ref="L10:M10"/>
    <mergeCell ref="N10:O10"/>
    <mergeCell ref="Q10:R10"/>
    <mergeCell ref="A7:AO7"/>
    <mergeCell ref="A1:AO1"/>
    <mergeCell ref="Y3:AE3"/>
    <mergeCell ref="AH3:AL3"/>
    <mergeCell ref="Y4:AE4"/>
    <mergeCell ref="AD5:AE5"/>
    <mergeCell ref="A8:AO8"/>
    <mergeCell ref="C9:D9"/>
    <mergeCell ref="F9:O9"/>
    <mergeCell ref="Q9:AJ9"/>
    <mergeCell ref="AL9:AM9"/>
    <mergeCell ref="AN9:AO9"/>
  </mergeCells>
  <conditionalFormatting sqref="B12">
    <cfRule type="containsText" dxfId="11" priority="12" operator="containsText" text="– Choisir Maillot m. courtes –">
      <formula>NOT(ISERROR(SEARCH("– Choisir Maillot m. courtes –",B12)))</formula>
    </cfRule>
  </conditionalFormatting>
  <conditionalFormatting sqref="B15:B32">
    <cfRule type="containsText" dxfId="10" priority="11" operator="containsText" text="– Choisir Maillot m. courtes –">
      <formula>NOT(ISERROR(SEARCH("– Choisir Maillot m. courtes –",B15)))</formula>
    </cfRule>
  </conditionalFormatting>
  <conditionalFormatting sqref="B14">
    <cfRule type="containsText" dxfId="9" priority="10" operator="containsText" text="Choisir">
      <formula>NOT(ISERROR(SEARCH("Choisir",B14)))</formula>
    </cfRule>
  </conditionalFormatting>
  <dataValidations disablePrompts="1" count="5">
    <dataValidation type="list" showInputMessage="1" showErrorMessage="1" promptTitle="Droit au pack" prompt="Utiliser le menu déroulant. _x000a_Sélectionner OUI si aucun pack n'a déjà été commandé sur la période 2022-2024." sqref="AD5:AE5" xr:uid="{76EDA1AE-17C9-46F6-9743-6DEEE36F0CC1}">
      <formula1>"Oui,Non"</formula1>
    </dataValidation>
    <dataValidation type="list" showInputMessage="1" showErrorMessage="1" sqref="X6" xr:uid="{19BE8851-6173-4007-9C5B-3D647B2AE1AF}">
      <formula1>"Oui,Non"</formula1>
    </dataValidation>
    <dataValidation type="list" allowBlank="1" showInputMessage="1" showErrorMessage="1" promptTitle="Choisir le type de maillot" prompt="A l'aide du menu déroulant" sqref="B12" xr:uid="{DE3AF26D-905C-47D2-99DA-B3B260FF3C01}">
      <formula1>$B$15:$B$16</formula1>
    </dataValidation>
    <dataValidation type="list" showInputMessage="1" showErrorMessage="1" sqref="A7:AO7" xr:uid="{BC1DE5BA-DEAF-4A1C-ADAF-812074FB3A3F}">
      <formula1>"COMMANDE,CONFIRMATION DE COMMANDE,BULLETIN DE LIVRAISON,FACTURE"</formula1>
    </dataValidation>
    <dataValidation type="list" allowBlank="1" showInputMessage="1" showErrorMessage="1" promptTitle="Choisir le type de cuissard" prompt="A l'aide du menu déroulant" sqref="B14" xr:uid="{35930A68-33D0-46D2-8A3B-3DAEE8372A9E}">
      <formula1>$B$18:$B$21</formula1>
    </dataValidation>
  </dataValidations>
  <pageMargins left="0.7" right="0.7" top="0.75" bottom="0.75" header="0.3" footer="0.3"/>
  <pageSetup orientation="landscape" r:id="rId1"/>
  <headerFooter>
    <oddHeader>&amp;L&amp;16
&amp;11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Modèle à copier</vt:lpstr>
      <vt:lpstr>Commandes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fabien gremion</dc:creator>
  <cp:keywords/>
  <dc:description/>
  <cp:lastModifiedBy>fabien gremion</cp:lastModifiedBy>
  <cp:revision/>
  <cp:lastPrinted>2022-10-18T05:22:39Z</cp:lastPrinted>
  <dcterms:created xsi:type="dcterms:W3CDTF">2015-06-05T18:19:34Z</dcterms:created>
  <dcterms:modified xsi:type="dcterms:W3CDTF">2022-10-18T05:28:28Z</dcterms:modified>
  <cp:category/>
  <cp:contentStatus/>
</cp:coreProperties>
</file>